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than_Chen\Downloads\"/>
    </mc:Choice>
  </mc:AlternateContent>
  <xr:revisionPtr revIDLastSave="0" documentId="8_{1F9F8E06-0EC8-44E6-85E8-BEDFCE0691D5}" xr6:coauthVersionLast="47" xr6:coauthVersionMax="47" xr10:uidLastSave="{00000000-0000-0000-0000-000000000000}"/>
  <bookViews>
    <workbookView xWindow="-108" yWindow="-108" windowWidth="23256" windowHeight="12456" xr2:uid="{A40403DC-D4D9-40BA-9312-D0FF453D2E15}"/>
  </bookViews>
  <sheets>
    <sheet name="accessEngineering_title_export-" sheetId="1" r:id="rId1"/>
  </sheets>
  <calcPr calcId="0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</calcChain>
</file>

<file path=xl/sharedStrings.xml><?xml version="1.0" encoding="utf-8"?>
<sst xmlns="http://schemas.openxmlformats.org/spreadsheetml/2006/main" count="6443" uniqueCount="3364">
  <si>
    <t>Content type</t>
  </si>
  <si>
    <t>ID</t>
  </si>
  <si>
    <t>Title</t>
  </si>
  <si>
    <t>Author</t>
  </si>
  <si>
    <t>Publisher</t>
  </si>
  <si>
    <t>Copyright year</t>
  </si>
  <si>
    <t>Date posted</t>
  </si>
  <si>
    <t>Subjects</t>
  </si>
  <si>
    <t>Top level subjects</t>
  </si>
  <si>
    <t>URL</t>
  </si>
  <si>
    <t>Resource URI</t>
  </si>
  <si>
    <t>Books</t>
  </si>
  <si>
    <t>Design for Manufacturability Handbook, 2nd Edition</t>
  </si>
  <si>
    <t>James G. Bralla</t>
  </si>
  <si>
    <t>McGraw-Hill Professional</t>
  </si>
  <si>
    <t>Materials applications | Production engineering | Materials</t>
  </si>
  <si>
    <t>Materials engineering | Industrial engineering</t>
  </si>
  <si>
    <t>No</t>
  </si>
  <si>
    <t>https://www.accessengineeringlibrary.com/content/book/9780070071391</t>
  </si>
  <si>
    <t>Design-Build: Planning Through Development, 1st Edition</t>
  </si>
  <si>
    <t>Jeffrey L. Beard</t>
  </si>
  <si>
    <t>Construction management | Operations management | Project management</t>
  </si>
  <si>
    <t>Civil engineering | Engineering management</t>
  </si>
  <si>
    <t>https://www.accessengineeringlibrary.com/content/book/9780070063112</t>
  </si>
  <si>
    <t>High Frequency Over-the-Horizon Radar: Fundamental Principles, Signal Processing, and Practical Applications, 1st Edition</t>
  </si>
  <si>
    <t>Giuseppe Aureliano Fabrizio Ph.D.</t>
  </si>
  <si>
    <t>Communications engineering | Signal processing</t>
  </si>
  <si>
    <t>Electrical engineering</t>
  </si>
  <si>
    <t>https://www.accessengineeringlibrary.com/content/book/9780071621274</t>
  </si>
  <si>
    <t>Alternative Energy Systems in Building Design, 1st Edition</t>
  </si>
  <si>
    <t>Peter Gevorkian</t>
  </si>
  <si>
    <t>Sustainability | Power engineering | Renewable energy</t>
  </si>
  <si>
    <t>Energy engineering | Environmental engineering | Electrical engineering | Mechanical engineering</t>
  </si>
  <si>
    <t>https://www.accessengineeringlibrary.com/content/book/9780071621472</t>
  </si>
  <si>
    <t>Global Program Management, 1st Edition</t>
  </si>
  <si>
    <t>Paula Wagner</t>
  </si>
  <si>
    <t>Operations management | Project management</t>
  </si>
  <si>
    <t>Engineering management</t>
  </si>
  <si>
    <t>https://www.accessengineeringlibrary.com/content/book/9780071621830</t>
  </si>
  <si>
    <t>Fritzing for Inventors: Take Your Electronics Project from Prototype to Product, 1st Edition</t>
  </si>
  <si>
    <t>Dr. Simon Monk</t>
  </si>
  <si>
    <t>Makerspace electronics</t>
  </si>
  <si>
    <t>Makerspace</t>
  </si>
  <si>
    <t>https://www.accessengineeringlibrary.com/content/book/9780071844635</t>
  </si>
  <si>
    <t>Juran's Quality Essentials for Leaders, 1st Edition</t>
  </si>
  <si>
    <t>JOSEPH A. DEFEO</t>
  </si>
  <si>
    <t>Quality engineering | Quality management</t>
  </si>
  <si>
    <t>Industrial engineering | Engineering management</t>
  </si>
  <si>
    <t>https://www.accessengineeringlibrary.com/content/book/9780071825917</t>
  </si>
  <si>
    <t>HVAC Systems Design Handbook, 5th Edition</t>
  </si>
  <si>
    <t>Roger W. Haines P.E.</t>
  </si>
  <si>
    <t>Heating ventilation and air conditioning | Transport phenomena | Mechanical thermodynamics</t>
  </si>
  <si>
    <t>Mechanical engineering | Chemical engineering</t>
  </si>
  <si>
    <t>https://www.accessengineeringlibrary.com/content/book/9780071622974</t>
  </si>
  <si>
    <t>Green Building Through Integrated Design (GreenSource Books), 1st Edition</t>
  </si>
  <si>
    <t>Jerry Yudelson</t>
  </si>
  <si>
    <t>Sustainability | Construction engineering | Construction management</t>
  </si>
  <si>
    <t>Energy engineering | Environmental engineering | Civil engineering</t>
  </si>
  <si>
    <t>https://www.accessengineeringlibrary.com/content/book/9780071546010</t>
  </si>
  <si>
    <t>Wastewater Treatment for Pollution Control and Reuse, 3rd Edition</t>
  </si>
  <si>
    <t>Soli J Arceivala</t>
  </si>
  <si>
    <t>Waste engineering | Wastewater engineering | Water resources engineering</t>
  </si>
  <si>
    <t>Environmental engineering | Civil engineering</t>
  </si>
  <si>
    <t>https://www.accessengineeringlibrary.com/content/book/9780070620995</t>
  </si>
  <si>
    <t>Bridge and Highway Structure Rehabilitation and Repair, 1st Edition</t>
  </si>
  <si>
    <t>Mohiuddin A. Khan</t>
  </si>
  <si>
    <t>Structural engineering | Infrastructure</t>
  </si>
  <si>
    <t>Civil engineering</t>
  </si>
  <si>
    <t>https://www.accessengineeringlibrary.com/content/book/9780071545914</t>
  </si>
  <si>
    <t>Fluid Flow Handbook, 1st Edition</t>
  </si>
  <si>
    <t>Jamal M. Saleh</t>
  </si>
  <si>
    <t>Transport phenomena | Fluid mechanics</t>
  </si>
  <si>
    <t>Chemical engineering | Civil engineering | Mechanical engineering</t>
  </si>
  <si>
    <t>https://www.accessengineeringlibrary.com/content/book/9780071363723</t>
  </si>
  <si>
    <t>Wind Energy Engineering, 2nd Edition</t>
  </si>
  <si>
    <t>Pramod Jain Ph.D.</t>
  </si>
  <si>
    <t>Renewable energy | Sustainability | Power engineering</t>
  </si>
  <si>
    <t>https://www.accessengineeringlibrary.com/content/book/9780071843843</t>
  </si>
  <si>
    <t>CAM Design Handbook, 1st Edition</t>
  </si>
  <si>
    <t>Harold A. Rothbart</t>
  </si>
  <si>
    <t>Machine design | Solid mechanics</t>
  </si>
  <si>
    <t>Mechanical engineering | Civil engineering</t>
  </si>
  <si>
    <t>https://www.accessengineeringlibrary.com/content/book/9780071377577</t>
  </si>
  <si>
    <t>Understanding Flight, 2nd Edition</t>
  </si>
  <si>
    <t>David F. Anderson</t>
  </si>
  <si>
    <t>Aircraft | Fluid mechanics | Transport phenomena</t>
  </si>
  <si>
    <t>Aerospace engineering | Chemical engineering | Civil engineering | Mechanical engineering</t>
  </si>
  <si>
    <t>https://www.accessengineeringlibrary.com/content/book/9780071626965</t>
  </si>
  <si>
    <t>Scour Technology: Mechanics and Engineering Practice, 1st Edition</t>
  </si>
  <si>
    <t>George W. Annandale D.Ing. P.E. D.WRE</t>
  </si>
  <si>
    <t>Geological engineering</t>
  </si>
  <si>
    <t>https://www.accessengineeringlibrary.com/content/book/9780071440578</t>
  </si>
  <si>
    <t>Handbook of Analytical Instruments, 2nd Edition</t>
  </si>
  <si>
    <t>Dr R S Khandpur</t>
  </si>
  <si>
    <t>Electronics engineering | Optical engineering</t>
  </si>
  <si>
    <t>https://www.accessengineeringlibrary.com/content/book/9780070604605</t>
  </si>
  <si>
    <t>Machine Tools Handbook: Design and Operation, 1st Edition</t>
  </si>
  <si>
    <t>Prakash Hiralal Joshi DME AMIE (India)</t>
  </si>
  <si>
    <t>Machine design | Materials applications</t>
  </si>
  <si>
    <t>Mechanical engineering | Materials engineering</t>
  </si>
  <si>
    <t>https://www.accessengineeringlibrary.com/content/book/9780070617391</t>
  </si>
  <si>
    <t>MATLAB Numerical Methods with Chemical Engineering Applications, 1st Edition</t>
  </si>
  <si>
    <t>Kamal I. M. Al-Malah Ph.D.</t>
  </si>
  <si>
    <t>Mathematical analysis</t>
  </si>
  <si>
    <t>Mathematics</t>
  </si>
  <si>
    <t>https://www.accessengineeringlibrary.com/content/book/9780071831284</t>
  </si>
  <si>
    <t>Design for Environment: A Guide to Sustainable Product Development, 2nd Edition</t>
  </si>
  <si>
    <t>Joseph Fiksel</t>
  </si>
  <si>
    <t>Sustainability | Product management | Production engineering</t>
  </si>
  <si>
    <t>Energy engineering | Environmental engineering | Business skills | Engineering management | Industrial engineering</t>
  </si>
  <si>
    <t>https://www.accessengineeringlibrary.com/content/book/9780071605564</t>
  </si>
  <si>
    <t>Sensors and Control Systems in Manufacturing, 2nd Edition</t>
  </si>
  <si>
    <t>Sabrie Soloman</t>
  </si>
  <si>
    <t>Electronics engineering</t>
  </si>
  <si>
    <t>https://www.accessengineeringlibrary.com/content/book/9780071605724</t>
  </si>
  <si>
    <t>Capacitors, 1st Edition</t>
  </si>
  <si>
    <t>R. P. Deshpande</t>
  </si>
  <si>
    <t>Electronics engineering | Power engineering</t>
  </si>
  <si>
    <t>Electrical engineering | Energy engineering | Mechanical engineering</t>
  </si>
  <si>
    <t>https://www.accessengineeringlibrary.com/content/book/9780071848565</t>
  </si>
  <si>
    <t>Engineering Green Chemical Processes: Renewable and Sustainable Design, 1st Edition</t>
  </si>
  <si>
    <t>Thomas F. DeRosa Ph.D.</t>
  </si>
  <si>
    <t>Materials | Fuels | Product management</t>
  </si>
  <si>
    <t>Materials engineering | Energy engineering | Business skills | Engineering management</t>
  </si>
  <si>
    <t>https://www.accessengineeringlibrary.com/content/book/9780071826686</t>
  </si>
  <si>
    <t>Six Sigma Way: How to Maximize the Impact of Your Change and Improvement Efforts, 2nd Edition</t>
  </si>
  <si>
    <t>Peter S. Pande</t>
  </si>
  <si>
    <t>Quality engineering | Process engineering | Quality management</t>
  </si>
  <si>
    <t>https://www.accessengineeringlibrary.com/content/book/9780071497329</t>
  </si>
  <si>
    <t>Photodetection and Measurement: Maximizing Performance in Optical Systems, 1st Edition</t>
  </si>
  <si>
    <t>Mark Johnson</t>
  </si>
  <si>
    <t>Electronics engineering | Signal processing</t>
  </si>
  <si>
    <t>https://www.accessengineeringlibrary.com/content/book/9780071409445</t>
  </si>
  <si>
    <t>Schaum鈥檚 Outline of Advanced Calculus, 3rd Edition</t>
  </si>
  <si>
    <t>Robert Wrede</t>
  </si>
  <si>
    <t>Calculus</t>
  </si>
  <si>
    <t>https://www.accessengineeringlibrary.com/content/book/9780071623667</t>
  </si>
  <si>
    <t>Cable-Suspended Roofs, 2nd Edition</t>
  </si>
  <si>
    <t>Prem Krishna</t>
  </si>
  <si>
    <t>Structural engineering | Construction engineering | Solid mechanics</t>
  </si>
  <si>
    <t>Civil engineering | Mechanical engineering</t>
  </si>
  <si>
    <t>https://www.accessengineeringlibrary.com/content/book/9781259028472</t>
  </si>
  <si>
    <t>Handbook of Optics: Volume II - Design, Fabrication, and Testing; Sources and Detectors; Radiometry and Photometry, 3rd Edition</t>
  </si>
  <si>
    <t>Michael Bass</t>
  </si>
  <si>
    <t>Optical engineering | Electronics engineering</t>
  </si>
  <si>
    <t>https://www.accessengineeringlibrary.com/content/book/9780071498906</t>
  </si>
  <si>
    <t>HVAC and Refrigeration Preventive Maintenance, 1st Edition</t>
  </si>
  <si>
    <t>Eric Kleinert</t>
  </si>
  <si>
    <t>Heating ventilation and air conditioning | Thermal engineering | Maintenance engineering</t>
  </si>
  <si>
    <t>Mechanical engineering | Industrial engineering</t>
  </si>
  <si>
    <t>https://www.accessengineeringlibrary.com/content/book/9780071825658</t>
  </si>
  <si>
    <t>Electronic Failure Analysis Handbook: Techniques and Applications for Electronic and Electrical Packages, Components, and Assemblies, 1st Edition</t>
  </si>
  <si>
    <t>Perry L. Martin</t>
  </si>
  <si>
    <t>Electronics engineering | Materials applications | Optical engineering</t>
  </si>
  <si>
    <t>Electrical engineering | Materials engineering</t>
  </si>
  <si>
    <t>https://www.accessengineeringlibrary.com/content/book/9780070410442</t>
  </si>
  <si>
    <t>Jigs and Fixtures, 3rd Edition</t>
  </si>
  <si>
    <t>Materials applications | Production engineering | Control engineering</t>
  </si>
  <si>
    <t>Materials engineering | Industrial engineering | Electrical engineering | Mechanical engineering</t>
  </si>
  <si>
    <t>https://www.accessengineeringlibrary.com/content/book/9780070680739</t>
  </si>
  <si>
    <t>Photonics Essentials, 1st Edition</t>
  </si>
  <si>
    <t>Thomas P. Pearsall</t>
  </si>
  <si>
    <t>https://www.accessengineeringlibrary.com/content/book/9780071408752</t>
  </si>
  <si>
    <t>Flood Scour for Bridges and Highways: Prevention and Control of Soil Erosion, 1st Edition</t>
  </si>
  <si>
    <t>Mohiuddin Ali Khan Ph.D. P.E.</t>
  </si>
  <si>
    <t>Geological engineering | Structural engineering | Infrastructure</t>
  </si>
  <si>
    <t>https://www.accessengineeringlibrary.com/content/book/9780071825078</t>
  </si>
  <si>
    <t>Plastic Piping Handbook, 1st Edition</t>
  </si>
  <si>
    <t>David A. Willoughby</t>
  </si>
  <si>
    <t>Infrastructure | Pressure vessels and piping | Construction engineering</t>
  </si>
  <si>
    <t>https://www.accessengineeringlibrary.com/content/book/9780071359566</t>
  </si>
  <si>
    <t>Handbook of Machining and Metalworking Calculations, 1st Edition</t>
  </si>
  <si>
    <t>Ronald A. Walsh</t>
  </si>
  <si>
    <t>Materials applications | Machine design | Production engineering</t>
  </si>
  <si>
    <t>Materials engineering | Mechanical engineering | Industrial engineering</t>
  </si>
  <si>
    <t>https://www.accessengineeringlibrary.com/content/book/9780071360661</t>
  </si>
  <si>
    <t>Formulas for Structural Dynamics: Tables, Graphs and Solutions, 1st Edition</t>
  </si>
  <si>
    <t>Igor A. Karnovsky</t>
  </si>
  <si>
    <t>Structural engineering | Solid mechanics</t>
  </si>
  <si>
    <t>https://www.accessengineeringlibrary.com/content/book/9780071367127</t>
  </si>
  <si>
    <t>Practical Foundation Engineering Handbook, 2nd Edition</t>
  </si>
  <si>
    <t>Robert Wade Brown</t>
  </si>
  <si>
    <t>Structural engineering | Construction engineering | Geotechnical engineering</t>
  </si>
  <si>
    <t>https://www.accessengineeringlibrary.com/content/book/9780071351393</t>
  </si>
  <si>
    <t>Stormwater Collection Systems Design Handbook, 1st Edition</t>
  </si>
  <si>
    <t>Larry W. Mays</t>
  </si>
  <si>
    <t>Water resources engineering | Sustainability | Land development</t>
  </si>
  <si>
    <t>Civil engineering | Energy engineering | Environmental engineering</t>
  </si>
  <si>
    <t>https://www.accessengineeringlibrary.com/content/book/9780071354714</t>
  </si>
  <si>
    <t>3D IC Integration and Packaging, 1st Edition</t>
  </si>
  <si>
    <t>John H. Lau Ph.D.</t>
  </si>
  <si>
    <t>Electronics engineering | Production engineering | Materials applications</t>
  </si>
  <si>
    <t>Electrical engineering | Industrial engineering | Materials engineering</t>
  </si>
  <si>
    <t>https://www.accessengineeringlibrary.com/content/book/9780071848060</t>
  </si>
  <si>
    <t>Critical Path Method (CPM) Tutor for Construction Planning and Scheduling, 1st Edition</t>
  </si>
  <si>
    <t>E. William East Ph.D. P.E. F.ASCE</t>
  </si>
  <si>
    <t>Operations management | Project management | Construction management</t>
  </si>
  <si>
    <t>Engineering management | Civil engineering</t>
  </si>
  <si>
    <t>https://www.accessengineeringlibrary.com/content/book/9780071849234</t>
  </si>
  <si>
    <t>SBE Broadcast Engineering Handbook: Hands-On Guide to Station Design and Maintenance, 1st Edition</t>
  </si>
  <si>
    <t>Jerry C. Whitaker</t>
  </si>
  <si>
    <t>Communications engineering | Electronics engineering | Signal processing</t>
  </si>
  <si>
    <t>https://www.accessengineeringlibrary.com/content/book/9780071826266</t>
  </si>
  <si>
    <t>Water Loss Control, 2nd Edition</t>
  </si>
  <si>
    <t>Julian Thornton</t>
  </si>
  <si>
    <t>Water resources engineering | Sustainability | Natural resources management</t>
  </si>
  <si>
    <t>https://www.accessengineeringlibrary.com/content/book/9780071499187</t>
  </si>
  <si>
    <t>Sensors Handbook, 2nd Edition</t>
  </si>
  <si>
    <t>https://www.accessengineeringlibrary.com/content/book/9780071605700</t>
  </si>
  <si>
    <t>Standard Handbook of Machine Design, 3rd Edition</t>
  </si>
  <si>
    <t>Joseph E. Shigley</t>
  </si>
  <si>
    <t>Machine design | Structural engineering | Solid mechanics</t>
  </si>
  <si>
    <t>https://www.accessengineeringlibrary.com/content/book/9780071441643</t>
  </si>
  <si>
    <t>Vibration and Acoustics: Measurement and Signal Analysis, 1st Edition</t>
  </si>
  <si>
    <t>Prof. C. Sujatha</t>
  </si>
  <si>
    <t>Structural engineering | Solid mechanics | Acoustical engineering</t>
  </si>
  <si>
    <t>https://www.accessengineeringlibrary.com/content/book/9780070148789</t>
  </si>
  <si>
    <t>Turbines, Compressors and Fans, 4th Edition</t>
  </si>
  <si>
    <t>S. M. Yahya Ph.D.</t>
  </si>
  <si>
    <t>Power engineering | Transport phenomena | Fluid mechanics</t>
  </si>
  <si>
    <t>Electrical engineering | Energy engineering | Mechanical engineering | Chemical engineering | Civil engineering</t>
  </si>
  <si>
    <t>https://www.accessengineeringlibrary.com/content/book/9780070707023</t>
  </si>
  <si>
    <t>Maintenance Engineering Handbook, 8th Edition</t>
  </si>
  <si>
    <t>R. Keith Mobley MBB CMRP</t>
  </si>
  <si>
    <t>Machine design | Power engineering | Maintenance engineering</t>
  </si>
  <si>
    <t>Mechanical engineering | Electrical engineering | Energy engineering | Industrial engineering</t>
  </si>
  <si>
    <t>https://www.accessengineeringlibrary.com/content/book/9780071826617</t>
  </si>
  <si>
    <t>Dean鈥檚 Analytical Chemistry Handbook, 2nd Edition</t>
  </si>
  <si>
    <t>Pradyot Patnaik</t>
  </si>
  <si>
    <t>Chemistry</t>
  </si>
  <si>
    <t>Sciences</t>
  </si>
  <si>
    <t>https://www.accessengineeringlibrary.com/content/book/9780071410601</t>
  </si>
  <si>
    <t>Railway Track Engineering, 4th Edition</t>
  </si>
  <si>
    <t>J S Mundrey</t>
  </si>
  <si>
    <t>Transportation engineering | Structural engineering | Construction engineering</t>
  </si>
  <si>
    <t>https://www.accessengineeringlibrary.com/content/book/9780070680128</t>
  </si>
  <si>
    <t>Negotiating Skills for Managers, 1st Edition</t>
  </si>
  <si>
    <t>Steven P. Cohen</t>
  </si>
  <si>
    <t>Business management</t>
  </si>
  <si>
    <t>Business skills</t>
  </si>
  <si>
    <t>https://www.accessengineeringlibrary.com/content/book/9780071387576</t>
  </si>
  <si>
    <t>NANO: The Essentials: Understanding Nanoscience and Nanotechnology, 1st Edition</t>
  </si>
  <si>
    <t>T. Pradeep</t>
  </si>
  <si>
    <t>Materials | Electronics engineering | Nanotechnology</t>
  </si>
  <si>
    <t>Materials engineering | Electrical engineering | Mechanical engineering | Sciences</t>
  </si>
  <si>
    <t>https://www.accessengineeringlibrary.com/content/book/9780071548298</t>
  </si>
  <si>
    <t>Handbook of Solid Waste Management, 2nd Edition</t>
  </si>
  <si>
    <t>George Tchobanoglous</t>
  </si>
  <si>
    <t>Waste engineering</t>
  </si>
  <si>
    <t>Environmental engineering</t>
  </si>
  <si>
    <t>https://www.accessengineeringlibrary.com/content/book/9780071356237</t>
  </si>
  <si>
    <t>Construction Building Envelope and Interior Finishes Databook, 1st Edition</t>
  </si>
  <si>
    <t>Sidney M. Levy</t>
  </si>
  <si>
    <t>Structural engineering | Construction engineering</t>
  </si>
  <si>
    <t>https://www.accessengineeringlibrary.com/content/book/9780071360227</t>
  </si>
  <si>
    <t>Failure Prevention of Plant and Machinery, 1st Edition</t>
  </si>
  <si>
    <t>A. A. Hattangadi</t>
  </si>
  <si>
    <t>Machine design | Materials applications | Power engineering</t>
  </si>
  <si>
    <t>Mechanical engineering | Materials engineering | Electrical engineering | Energy engineering</t>
  </si>
  <si>
    <t>https://www.accessengineeringlibrary.com/content/book/9780070483095</t>
  </si>
  <si>
    <t>How to Diagnose and Fix Everything Electronic, 2nd Edition</t>
  </si>
  <si>
    <t>Michael Jay Geier</t>
  </si>
  <si>
    <t>https://www.accessengineeringlibrary.com/content/book/9780071848299</t>
  </si>
  <si>
    <t>HVAC Equations, Data, and Rules of Thumb, 3rd Edition</t>
  </si>
  <si>
    <t>PE Arthur A. Bell Jr.</t>
  </si>
  <si>
    <t>Transport phenomena | Fluid mechanics | Pressure vessels and piping</t>
  </si>
  <si>
    <t>https://www.accessengineeringlibrary.com/content/book/9780071829595</t>
  </si>
  <si>
    <t>Building Information Modeling: Planning and Managing Construction Projects with 4D CAD and Simulations (McGraw-Hill Construction Series), 1st Edition</t>
  </si>
  <si>
    <t>Willem Kymmell</t>
  </si>
  <si>
    <t>Construction engineering | Project management | Operations management</t>
  </si>
  <si>
    <t>https://www.accessengineeringlibrary.com/content/book/9780071494533</t>
  </si>
  <si>
    <t>Organic Electronics in Sensors and Biotechnology</t>
  </si>
  <si>
    <t>Ruth Shinar</t>
  </si>
  <si>
    <t>Electronics engineering | Materials applications</t>
  </si>
  <si>
    <t>https://www.accessengineeringlibrary.com/content/book/9780071596756</t>
  </si>
  <si>
    <t>Handbook of Complex Environmental Remediation Problems, 1st Edition</t>
  </si>
  <si>
    <t>Jay H. Lehr</t>
  </si>
  <si>
    <t>Water resources engineering | Pollution | Safety engineering</t>
  </si>
  <si>
    <t>Civil engineering | Environmental engineering | Industrial engineering</t>
  </si>
  <si>
    <t>https://www.accessengineeringlibrary.com/content/book/9780070276895</t>
  </si>
  <si>
    <t>Urban Water Supply Handbook, 1st Edition</t>
  </si>
  <si>
    <t>Water resources engineering | Natural resources management | Sustainability</t>
  </si>
  <si>
    <t>Civil engineering | Environmental engineering | Energy engineering</t>
  </si>
  <si>
    <t>https://www.accessengineeringlibrary.com/content/book/9780071371605</t>
  </si>
  <si>
    <t>Handbook of Industrial Chemistry: Organic Chemicals, 1st Edition</t>
  </si>
  <si>
    <t>Mohammad Farhat Ali Ph.D.</t>
  </si>
  <si>
    <t>Chemistry | Chemical process safety</t>
  </si>
  <si>
    <t>Sciences | Chemical engineering</t>
  </si>
  <si>
    <t>https://www.accessengineeringlibrary.com/content/book/9780071410373</t>
  </si>
  <si>
    <t>Skills for New Managers, 1st Edition</t>
  </si>
  <si>
    <t>Morey Stettner</t>
  </si>
  <si>
    <t>https://www.accessengineeringlibrary.com/content/book/9780071356183</t>
  </si>
  <si>
    <t>Data Communications and Networking, 4th Edition</t>
  </si>
  <si>
    <t>Behrouz A. Forouzan</t>
  </si>
  <si>
    <t>Communications engineering | Information technology | Computer networks</t>
  </si>
  <si>
    <t>Electrical engineering | Computer engineering | Computer science</t>
  </si>
  <si>
    <t>https://www.accessengineeringlibrary.com/content/book/9780073250328</t>
  </si>
  <si>
    <t>Design of Transformers, 1st Edition</t>
  </si>
  <si>
    <t>Indrajit Dasgupta</t>
  </si>
  <si>
    <t>Power engineering | Electronics engineering | Production engineering</t>
  </si>
  <si>
    <t>Electrical engineering | Energy engineering | Mechanical engineering | Industrial engineering</t>
  </si>
  <si>
    <t>https://www.accessengineeringlibrary.com/content/book/9780070436404</t>
  </si>
  <si>
    <t>Time-Saver Standards for Urban Design, 1st Edition</t>
  </si>
  <si>
    <t>Donald Watson</t>
  </si>
  <si>
    <t>Urban engineering | Sustainability | Construction engineering</t>
  </si>
  <si>
    <t>https://www.accessengineeringlibrary.com/content/book/9780070685079</t>
  </si>
  <si>
    <t>Conflict Resolution, 1st Edition</t>
  </si>
  <si>
    <t>Daniel Dana Ph.D.</t>
  </si>
  <si>
    <t>Business management | Human resource management</t>
  </si>
  <si>
    <t>https://www.accessengineeringlibrary.com/content/book/9780071364317</t>
  </si>
  <si>
    <t>Environmental Monitoring Handbook, 1st Edition</t>
  </si>
  <si>
    <t>Frank R. Burden</t>
  </si>
  <si>
    <t>Pollution | Quality engineering | Quality management</t>
  </si>
  <si>
    <t>Environmental engineering | Industrial engineering | Engineering management</t>
  </si>
  <si>
    <t>https://www.accessengineeringlibrary.com/content/book/9780071351768</t>
  </si>
  <si>
    <t>Pipeline Infrastructure Renewal and Asset Management, 1st Edition</t>
  </si>
  <si>
    <t>Mohammad Najafi Ph.D. P.E. F.ASCE</t>
  </si>
  <si>
    <t>Infrastructure | Construction engineering | Pressure vessels and piping</t>
  </si>
  <si>
    <t>https://www.accessengineeringlibrary.com/content/book/9780071823340</t>
  </si>
  <si>
    <t>Land Treatment Systems for Municipal and Industrial Wastes, 1st Edition</t>
  </si>
  <si>
    <t>Ronald W. Crites</t>
  </si>
  <si>
    <t>Waste engineering | Wastewater engineering | Construction engineering</t>
  </si>
  <si>
    <t>https://www.accessengineeringlibrary.com/content/book/9780070610408</t>
  </si>
  <si>
    <t>Planning Fiber Optics Networks, 1st Edition</t>
  </si>
  <si>
    <t>Bob Chomycz</t>
  </si>
  <si>
    <t>Optical engineering | Signal processing</t>
  </si>
  <si>
    <t>https://www.accessengineeringlibrary.com/content/book/9780071499194</t>
  </si>
  <si>
    <t>Harris鈥?Shock and Vibration Handbook, 6th Edition</t>
  </si>
  <si>
    <t>Allan G. Piersol</t>
  </si>
  <si>
    <t>Solid mechanics | Structural engineering</t>
  </si>
  <si>
    <t>https://www.accessengineeringlibrary.com/content/book/9780071508193</t>
  </si>
  <si>
    <t>Water Distribution System Handbook, 1st Edition</t>
  </si>
  <si>
    <t>Fluid mechanics | Transport phenomena | Pressure vessels and piping</t>
  </si>
  <si>
    <t>https://www.accessengineeringlibrary.com/content/book/9780071342131</t>
  </si>
  <si>
    <t>Thermodynamics and Applications in Hydrocarbon Energy Production, 1st Edition</t>
  </si>
  <si>
    <t>Abbas Firoozabadi</t>
  </si>
  <si>
    <t>Chemical thermodynamics | Transport phenomena | Mechanical thermodynamics</t>
  </si>
  <si>
    <t>Chemical engineering | Mechanical engineering</t>
  </si>
  <si>
    <t>https://www.accessengineeringlibrary.com/content/book/9780071843256</t>
  </si>
  <si>
    <t>Nanoelectronic Mixed-Signal System Design, 1st Edition</t>
  </si>
  <si>
    <t>Saraju P. Mohanty Ph.D.</t>
  </si>
  <si>
    <t>https://www.accessengineeringlibrary.com/content/book/9780071825719</t>
  </si>
  <si>
    <t>High Power Laser Handbook, 1st Edition</t>
  </si>
  <si>
    <t>Hagop Injeyan</t>
  </si>
  <si>
    <t>https://www.accessengineeringlibrary.com/content/book/9780071609012</t>
  </si>
  <si>
    <t>Testing of Metals, 1st Edition</t>
  </si>
  <si>
    <t>Alok Nayar</t>
  </si>
  <si>
    <t>Materials applications | Materials | Construction engineering</t>
  </si>
  <si>
    <t>Materials engineering | Civil engineering</t>
  </si>
  <si>
    <t>https://www.accessengineeringlibrary.com/content/book/9780070581647</t>
  </si>
  <si>
    <t>Machine Design Databook, 2nd Edition</t>
  </si>
  <si>
    <t>K. Lingaiah</t>
  </si>
  <si>
    <t>Solid mechanics | Machine design | Structural engineering</t>
  </si>
  <si>
    <t>https://www.accessengineeringlibrary.com/content/book/9780071367073</t>
  </si>
  <si>
    <t>Design of Low-Noise Amplifiers for Ultra-Wideband Communications, 1st Edition</t>
  </si>
  <si>
    <t>Roberto D铆az Ortega</t>
  </si>
  <si>
    <t>https://www.accessengineeringlibrary.com/content/book/9780071823128</t>
  </si>
  <si>
    <t>Schaum's Outline of Feedback and Control Systems, 2nd Edition</t>
  </si>
  <si>
    <t>Joseph J. DiStefano III PhD</t>
  </si>
  <si>
    <t>Control engineering | Signal processing</t>
  </si>
  <si>
    <t>Electrical engineering | Mechanical engineering</t>
  </si>
  <si>
    <t>https://www.accessengineeringlibrary.com/content/book/9780071829489</t>
  </si>
  <si>
    <t>Extreme Ultraviolet Lithography, 1st Edition</t>
  </si>
  <si>
    <t>Banqiu Wu</t>
  </si>
  <si>
    <t>Materials applications | Production engineering | Optical engineering</t>
  </si>
  <si>
    <t>Materials engineering | Industrial engineering | Electrical engineering</t>
  </si>
  <si>
    <t>https://www.accessengineeringlibrary.com/content/book/9780071549189</t>
  </si>
  <si>
    <t>Schaum鈥檚 Outline of Applied Physics, 4th Edition</t>
  </si>
  <si>
    <t>Arthur Beiser</t>
  </si>
  <si>
    <t>Physics</t>
  </si>
  <si>
    <t>https://www.accessengineeringlibrary.com/content/book/9780071611572</t>
  </si>
  <si>
    <t>Heat Transfer in Process Engineering, 1st Edition</t>
  </si>
  <si>
    <t>Eduardo Cao</t>
  </si>
  <si>
    <t>Transport phenomena | Heat transfer | Mechanical thermodynamics</t>
  </si>
  <si>
    <t>Chemical engineering | Mechanical engineering | Sciences</t>
  </si>
  <si>
    <t>https://www.accessengineeringlibrary.com/content/book/9780071624084</t>
  </si>
  <si>
    <t>Electronic Materials and Processes Handbook, 3rd Edition</t>
  </si>
  <si>
    <t>Charles A. Harper</t>
  </si>
  <si>
    <t>Materials applications | Materials | Electronics engineering</t>
  </si>
  <si>
    <t>Materials engineering | Electrical engineering</t>
  </si>
  <si>
    <t>https://www.accessengineeringlibrary.com/content/book/9780071402149</t>
  </si>
  <si>
    <t>Ductile Design of Steel Structures, 2nd Edition</t>
  </si>
  <si>
    <t>Michel Bruneau Ph.D. P.Eng.</t>
  </si>
  <si>
    <t>Structural engineering | Materials | Solid mechanics</t>
  </si>
  <si>
    <t>Civil engineering | Materials engineering | Mechanical engineering</t>
  </si>
  <si>
    <t>https://www.accessengineeringlibrary.com/content/book/9780071623957</t>
  </si>
  <si>
    <t>Materials Handbook: An Encyclopedia for Managers, Technical Professionals, Purchasing and Production Managers, Technicians, and Supervisors, 15th Edition</t>
  </si>
  <si>
    <t>George S. Brady</t>
  </si>
  <si>
    <t>Materials | Construction engineering</t>
  </si>
  <si>
    <t>https://www.accessengineeringlibrary.com/content/book/9780071360760</t>
  </si>
  <si>
    <t>Nalco Champion Fuel Field Manual, 3rd Edition</t>
  </si>
  <si>
    <t>Kim B. Peyton</t>
  </si>
  <si>
    <t>Fuels</t>
  </si>
  <si>
    <t>Energy engineering</t>
  </si>
  <si>
    <t>https://www.accessengineeringlibrary.com/content/book/9780071848091</t>
  </si>
  <si>
    <t>Smart Antennas with MATLAB庐, 2nd Edition</t>
  </si>
  <si>
    <t>Frank B. Gross Ph.D.</t>
  </si>
  <si>
    <t>Communications engineering | Electronics engineering</t>
  </si>
  <si>
    <t>https://www.accessengineeringlibrary.com/content/book/9780071822381</t>
  </si>
  <si>
    <t>McGraw-Hill 36-Hour Course: Six Sigma, 1st Edition</t>
  </si>
  <si>
    <t>Greg Brue</t>
  </si>
  <si>
    <t>Quality engineering | Quality management | Process engineering</t>
  </si>
  <si>
    <t>https://www.accessengineeringlibrary.com/content/book/9780071430081</t>
  </si>
  <si>
    <t>Metal Building Systems: Design and Specifications, 3rd Edition</t>
  </si>
  <si>
    <t>Alexander Newman P.E. F.ASCE</t>
  </si>
  <si>
    <t>Construction engineering | Structural engineering</t>
  </si>
  <si>
    <t>https://www.accessengineeringlibrary.com/content/book/9780071828963</t>
  </si>
  <si>
    <t>FIBRE SCIENCE AND TECHNOLOGY, 1st Edition</t>
  </si>
  <si>
    <t>Dr Premamoy Ghosh Ph.D.</t>
  </si>
  <si>
    <t>Chemistry | Materials | Materials applications</t>
  </si>
  <si>
    <t>Sciences | Materials engineering</t>
  </si>
  <si>
    <t>https://www.accessengineeringlibrary.com/content/book/9780070528031</t>
  </si>
  <si>
    <t>ENVIRONMENTAL GEOLOGY: Ecology, Resource and Hazard Management, 2nd Edition</t>
  </si>
  <si>
    <t>K. S. Valdiya</t>
  </si>
  <si>
    <t>Earth sciences</t>
  </si>
  <si>
    <t>https://www.accessengineeringlibrary.com/content/book/9781259058479</t>
  </si>
  <si>
    <t>Finance for Nonfinancial Managers, Second Edition (Briefcase Books Series)</t>
  </si>
  <si>
    <t>Gene Siciliano</t>
  </si>
  <si>
    <t>Engineering economics | Accounting | Finance</t>
  </si>
  <si>
    <t>Engineering management | Business skills</t>
  </si>
  <si>
    <t>https://www.accessengineeringlibrary.com/content/book/9780071824361</t>
  </si>
  <si>
    <t>Cranes and Derricks, 4th Edition</t>
  </si>
  <si>
    <t>Lawrence K. Shapiro P.E.</t>
  </si>
  <si>
    <t>Construction engineering | Materials handling</t>
  </si>
  <si>
    <t>Civil engineering | Industrial engineering | Mechanical engineering</t>
  </si>
  <si>
    <t>https://www.accessengineeringlibrary.com/content/book/9780071625579</t>
  </si>
  <si>
    <t>Power Quality Primer, 1st Edition</t>
  </si>
  <si>
    <t>Barry W. Kennedy</t>
  </si>
  <si>
    <t>Power engineering</t>
  </si>
  <si>
    <t>https://www.accessengineeringlibrary.com/content/book/9780071344166</t>
  </si>
  <si>
    <t>Handbook of Optics: Volume IV - Optical Properties of Materials, Nonlinear Optics, Quantum Optics, 3rd Edition</t>
  </si>
  <si>
    <t>Optical engineering | Material properties | Electronics engineering</t>
  </si>
  <si>
    <t>https://www.accessengineeringlibrary.com/content/book/9780071498920</t>
  </si>
  <si>
    <t>Industrial Refrigeration Handbook, 1st Edition</t>
  </si>
  <si>
    <t>Wilbert F. Stoecker</t>
  </si>
  <si>
    <t>Transport phenomena | Thermal engineering | Fluid mechanics</t>
  </si>
  <si>
    <t>Chemical engineering | Mechanical engineering | Civil engineering</t>
  </si>
  <si>
    <t>https://www.accessengineeringlibrary.com/content/book/9780070616233</t>
  </si>
  <si>
    <t>Handbook of Optics: Volume III - Vision and Vision Optics, 3rd Edition</t>
  </si>
  <si>
    <t>Optical engineering</t>
  </si>
  <si>
    <t>https://www.accessengineeringlibrary.com/content/book/9780071498913</t>
  </si>
  <si>
    <t>Heat-Transfer Calculations, 1st Edition</t>
  </si>
  <si>
    <t>Myer Kutz</t>
  </si>
  <si>
    <t>Transport phenomena | Mechanical thermodynamics | Heat transfer</t>
  </si>
  <si>
    <t>https://www.accessengineeringlibrary.com/content/book/9780071410410</t>
  </si>
  <si>
    <t>Global Kata: Success Through the Lean Business System Reference Model, 1st Edition</t>
  </si>
  <si>
    <t>Terence T. Burton</t>
  </si>
  <si>
    <t>Operations management | Systems engineering | Leadership</t>
  </si>
  <si>
    <t>Engineering management | Industrial engineering | Business skills</t>
  </si>
  <si>
    <t>https://www.accessengineeringlibrary.com/content/book/9780071843157</t>
  </si>
  <si>
    <t>Infrastructure Planning, Engineering, and Economics, 2nd Edition</t>
  </si>
  <si>
    <t>Alvin S. Goodman Ph.D. P.E. F.ASCE</t>
  </si>
  <si>
    <t>Infrastructure | Engineering economics | Project management</t>
  </si>
  <si>
    <t>https://www.accessengineeringlibrary.com/content/book/9780071850131</t>
  </si>
  <si>
    <t>Introduction to Water Resource Recovery Facility Design, 2nd Edition</t>
  </si>
  <si>
    <t>Water Environment Federation</t>
  </si>
  <si>
    <t>Waste engineering | Wastewater engineering | Water treatment</t>
  </si>
  <si>
    <t>https://www.accessengineeringlibrary.com/content/book/9780071850445</t>
  </si>
  <si>
    <t>Precision Engineering, 1st Edition</t>
  </si>
  <si>
    <t>V. C. Venkatesh Ph.D.</t>
  </si>
  <si>
    <t>https://www.accessengineeringlibrary.com/content/book/9780070620902</t>
  </si>
  <si>
    <t>Chemical Engineering: The Essential Reference, 1st Edition</t>
  </si>
  <si>
    <t>Louis Theodore</t>
  </si>
  <si>
    <t>Chemical engineering</t>
  </si>
  <si>
    <t>https://www.accessengineeringlibrary.com/content/book/9780071831314</t>
  </si>
  <si>
    <t>Residential, Commercial and Industrial Electrical Systems: Protection, Testing and Commissioning, Volume 3 Edition</t>
  </si>
  <si>
    <t>Hemant Joshi</t>
  </si>
  <si>
    <t>Power engineering | Electronics engineering</t>
  </si>
  <si>
    <t>https://www.accessengineeringlibrary.com/content/book/9780070620988</t>
  </si>
  <si>
    <t>BUILDING CONSTRUCTION: Design Aspects of Leakage and Seepage Free Buildings, 1st Edition</t>
  </si>
  <si>
    <t>Er. Krishna Kant</t>
  </si>
  <si>
    <t>Construction engineering | Pressure vessels and piping | Infrastructure</t>
  </si>
  <si>
    <t>https://www.accessengineeringlibrary.com/content/book/9781259006067</t>
  </si>
  <si>
    <t>Switch-Mode Power Supplies, 2nd Edition</t>
  </si>
  <si>
    <t>Christophe P. Basso</t>
  </si>
  <si>
    <t>https://www.accessengineeringlibrary.com/content/book/9780071823463</t>
  </si>
  <si>
    <t>Electronic Filter Design Handbook, 4th Edition</t>
  </si>
  <si>
    <t>Arthur B. Williams</t>
  </si>
  <si>
    <t>https://www.accessengineeringlibrary.com/content/book/9780071471718</t>
  </si>
  <si>
    <t>Supply Management Handbook, 7th Edition</t>
  </si>
  <si>
    <t>Joseph L. Cavinato Ph.D. C.P.M.</t>
  </si>
  <si>
    <t>Operations management</t>
  </si>
  <si>
    <t>https://www.accessengineeringlibrary.com/content/book/9780071445139</t>
  </si>
  <si>
    <t>Metal Forming: Technology and Process Modelling, 1st Edition</t>
  </si>
  <si>
    <t>Uday S. Dixit</t>
  </si>
  <si>
    <t>Materials applications | Production engineering</t>
  </si>
  <si>
    <t>https://www.accessengineeringlibrary.com/content/book/9781259007347</t>
  </si>
  <si>
    <t>Environmental Nanotechnology: Applications and Impacts of Nanomaterials, 2nd Edition</t>
  </si>
  <si>
    <t>Mark R. Wiesner</t>
  </si>
  <si>
    <t>Materials</t>
  </si>
  <si>
    <t>Materials engineering</t>
  </si>
  <si>
    <t>https://www.accessengineeringlibrary.com/content/book/9780071828444</t>
  </si>
  <si>
    <t>Highway Engineering Handbook: Building and Rehabilitating the Infrastructure, 3rd Edition</t>
  </si>
  <si>
    <t>Roger L. Brockenbrough</t>
  </si>
  <si>
    <t>Infrastructure | Structural engineering | Transportation engineering</t>
  </si>
  <si>
    <t>https://www.accessengineeringlibrary.com/content/book/9780071597630</t>
  </si>
  <si>
    <t>Earth Retention Systems Handbook, 1st Edition</t>
  </si>
  <si>
    <t>Alan Macnab</t>
  </si>
  <si>
    <t>Construction engineering | Geotechnical engineering | Structural engineering</t>
  </si>
  <si>
    <t>https://www.accessengineeringlibrary.com/content/book/9780071373319</t>
  </si>
  <si>
    <t>Inside the Civano Project: A Case Study of Large-Scale Sustainable Neighborhood Development, 1st Edition</t>
  </si>
  <si>
    <t>C. Alan Nichols</t>
  </si>
  <si>
    <t>Sustainability | Water resources engineering | Construction management</t>
  </si>
  <si>
    <t>https://www.accessengineeringlibrary.com/content/book/9780071599313</t>
  </si>
  <si>
    <t>Programming the Photon: Getting Started with the Internet of Things, 1st Edition</t>
  </si>
  <si>
    <t>Christopher Rush</t>
  </si>
  <si>
    <t>Makerspace electronics | Internet of things</t>
  </si>
  <si>
    <t>Makerspace | Computer engineering</t>
  </si>
  <si>
    <t>https://www.accessengineeringlibrary.com/content/book/9780071847063</t>
  </si>
  <si>
    <t>Reinforced Concrete Structures: Analysis and Design, 2nd Edition</t>
  </si>
  <si>
    <t>David A. Fanella Ph.D. S.E. P.E. F.ASCE F.ACI</t>
  </si>
  <si>
    <t>https://www.accessengineeringlibrary.com/content/book/9780071847841</t>
  </si>
  <si>
    <t>Chemical Properties Handbook, 1st Edition</t>
  </si>
  <si>
    <t>Carl L. Yaws Ph.D.</t>
  </si>
  <si>
    <t>Chemistry | Chemical thermodynamics | Transport phenomena</t>
  </si>
  <si>
    <t>https://www.accessengineeringlibrary.com/content/book/9780070734012</t>
  </si>
  <si>
    <t>RF and Microwave Power Amplifier Design, 2nd Edition</t>
  </si>
  <si>
    <t>Andrei Grebennikov Ph.D.</t>
  </si>
  <si>
    <t>https://www.accessengineeringlibrary.com/content/book/9780071828628</t>
  </si>
  <si>
    <t>Systems Analysis for Sustainable Engineering: Theory and Applications (Green Manufacturing &amp; Systems Engineering), 1st Edition</t>
  </si>
  <si>
    <t>Ni-Bin Chang</t>
  </si>
  <si>
    <t>Sustainability | Water resources engineering | Construction engineering</t>
  </si>
  <si>
    <t>https://www.accessengineeringlibrary.com/content/book/9780071630054</t>
  </si>
  <si>
    <t>Communications Receivers: Principles and Design, 4th Edition</t>
  </si>
  <si>
    <t>Prof. Dr. Ing. habil</t>
  </si>
  <si>
    <t>Signal processing | Electronics engineering | Communications engineering</t>
  </si>
  <si>
    <t>https://www.accessengineeringlibrary.com/content/book/9780071843331</t>
  </si>
  <si>
    <t>Practical Control Engineering: A Guide for Engineers, Managers, and Practitioners, 1st Edition</t>
  </si>
  <si>
    <t>David M. Koenig</t>
  </si>
  <si>
    <t>Signal processing | Control engineering | Chemical process control</t>
  </si>
  <si>
    <t>Electrical engineering | Mechanical engineering | Chemical engineering</t>
  </si>
  <si>
    <t>https://www.accessengineeringlibrary.com/content/book/9780071606134</t>
  </si>
  <si>
    <t>Manager's Guide to Fostering Innovation and Creativity in Teams, 1st Edition</t>
  </si>
  <si>
    <t>Charles Prather Ph.D.</t>
  </si>
  <si>
    <t>Innovation | Business management</t>
  </si>
  <si>
    <t>Business skills | Engineering management</t>
  </si>
  <si>
    <t>https://www.accessengineeringlibrary.com/content/book/9780071627979</t>
  </si>
  <si>
    <t>Fluid Mechanics with Engineering Applications, 10th Edition</t>
  </si>
  <si>
    <t>E. John Finnemore</t>
  </si>
  <si>
    <t>Fluid mechanics | Transport phenomena</t>
  </si>
  <si>
    <t>https://www.accessengineeringlibrary.com/content/book/9780072432022</t>
  </si>
  <si>
    <t>Solid Waste Analysis and Minimization: A Systems Approach, 1st Edition</t>
  </si>
  <si>
    <t>Matthew J. Franchetti</t>
  </si>
  <si>
    <t>Waste engineering | Sustainability</t>
  </si>
  <si>
    <t>Environmental engineering | Energy engineering</t>
  </si>
  <si>
    <t>https://www.accessengineeringlibrary.com/content/book/9780071605243</t>
  </si>
  <si>
    <t>Schaum鈥檚 Outline of Quantum Mechanics, 2nd Edition</t>
  </si>
  <si>
    <t>Yoav Peleg Ph.D.</t>
  </si>
  <si>
    <t>https://www.accessengineeringlibrary.com/content/book/9780071623582</t>
  </si>
  <si>
    <t>Manager's Guide to Performance Reviews, 1st Edition</t>
  </si>
  <si>
    <t>Robert Bacal</t>
  </si>
  <si>
    <t>https://www.accessengineeringlibrary.com/content/book/9780071421737</t>
  </si>
  <si>
    <t>Electrical Engineer鈥檚 Portable Handbook, 2nd Edition</t>
  </si>
  <si>
    <t>Robert Hickey</t>
  </si>
  <si>
    <t>https://www.accessengineeringlibrary.com/content/book/9780071418201</t>
  </si>
  <si>
    <t>Electro-Optics Handbook, 2nd Edition</t>
  </si>
  <si>
    <t>Ronald W Waynant</t>
  </si>
  <si>
    <t>https://www.accessengineeringlibrary.com/content/book/9780070687165</t>
  </si>
  <si>
    <t>Handbook of Transportation Engineering, Volume II: Applications and Technologies, Second Edition</t>
  </si>
  <si>
    <t>Transportation engineering | Infrastructure</t>
  </si>
  <si>
    <t>https://www.accessengineeringlibrary.com/content/book/9780071614771</t>
  </si>
  <si>
    <t>Handbook of Air Conditioning and Refrigeration, 2nd Edition</t>
  </si>
  <si>
    <t>Shan K. Wang</t>
  </si>
  <si>
    <t>Heating ventilation and air conditioning | Transport phenomena | Fluid mechanics</t>
  </si>
  <si>
    <t>Mechanical engineering | Chemical engineering | Civil engineering</t>
  </si>
  <si>
    <t>https://www.accessengineeringlibrary.com/content/book/9780070681675</t>
  </si>
  <si>
    <t>Aboveground Storage Tanks, 1st Edition</t>
  </si>
  <si>
    <t>Philip E. Myers</t>
  </si>
  <si>
    <t>Petroleum engineering | Chemical process safety | Fuel handling</t>
  </si>
  <si>
    <t>Energy engineering | Chemical engineering</t>
  </si>
  <si>
    <t>https://www.accessengineeringlibrary.com/content/book/9780070442726</t>
  </si>
  <si>
    <t>Industrial Safety Management: Hazard Identification and Risk Control, 1st Edition</t>
  </si>
  <si>
    <t>L. M. Deshmukh</t>
  </si>
  <si>
    <t>Safety engineering | Construction engineering</t>
  </si>
  <si>
    <t>Industrial engineering | Civil engineering</t>
  </si>
  <si>
    <t>https://www.accessengineeringlibrary.com/content/book/9780070617681</t>
  </si>
  <si>
    <t>Construction Operations Manual of Policies and Procedures, 5th Edition</t>
  </si>
  <si>
    <t>Construction management | Construction engineering | Project management</t>
  </si>
  <si>
    <t>https://www.accessengineeringlibrary.com/content/book/9780071826945</t>
  </si>
  <si>
    <t>Urban Construction Project Management (McGraw-Hill Construction Series), 1st Edition</t>
  </si>
  <si>
    <t>Richard Lambeck</t>
  </si>
  <si>
    <t>Construction engineering | Construction management | Operations management</t>
  </si>
  <si>
    <t>https://www.accessengineeringlibrary.com/content/book/9780071544689</t>
  </si>
  <si>
    <t>Polymer Science and Technology: Plastics, Rubbers, Blends and Composites, 3rd Edition</t>
  </si>
  <si>
    <t>https://www.accessengineeringlibrary.com/content/book/9780070707047</t>
  </si>
  <si>
    <t>Biosolids Engineering, 1st Edition</t>
  </si>
  <si>
    <t>Michael J. McFarland</t>
  </si>
  <si>
    <t>Waste engineering | Wastewater engineering</t>
  </si>
  <si>
    <t>https://www.accessengineeringlibrary.com/content/book/9780070471788</t>
  </si>
  <si>
    <t>Handbook of Heat Transfer, 1st Edition</t>
  </si>
  <si>
    <t>Warren M. Rohsenow</t>
  </si>
  <si>
    <t>Transport phenomena | Heat transfer</t>
  </si>
  <si>
    <t>https://www.accessengineeringlibrary.com/content/book/9780070535558</t>
  </si>
  <si>
    <t>Six Sigma Black Belt Handbook (Six SIGMA Operational Methods), 1st Edition</t>
  </si>
  <si>
    <t>Thomas McCarty</t>
  </si>
  <si>
    <t>https://www.accessengineeringlibrary.com/content/book/9780071443296</t>
  </si>
  <si>
    <t>Steel Metallurgy: Properties, Specifications and Applications, 1st Edition</t>
  </si>
  <si>
    <t>S. K. Mandal</t>
  </si>
  <si>
    <t>Materials | Construction engineering | Materials applications</t>
  </si>
  <si>
    <t>https://www.accessengineeringlibrary.com/content/book/9780071844611</t>
  </si>
  <si>
    <t>Manufacturing Execution Systems: Optimal Design, Planning, and Deployment, 1st Edition</t>
  </si>
  <si>
    <t>Heiko Meyer</t>
  </si>
  <si>
    <t>Production engineering | Systems engineering | Data management</t>
  </si>
  <si>
    <t>Industrial engineering | Computer science</t>
  </si>
  <si>
    <t>https://www.accessengineeringlibrary.com/content/book/9780071623834</t>
  </si>
  <si>
    <t>Architectural Engineering Design: Mechanical Systems, 1st Edition</t>
  </si>
  <si>
    <t>Robert Butler Brown</t>
  </si>
  <si>
    <t>Electronics engineering | Construction engineering | Pressure vessels and piping</t>
  </si>
  <si>
    <t>Electrical engineering | Civil engineering | Mechanical engineering</t>
  </si>
  <si>
    <t>https://www.accessengineeringlibrary.com/content/book/9780071385466</t>
  </si>
  <si>
    <t>Elements of Fracture Mechanics, 1st Edition</t>
  </si>
  <si>
    <t>Prof. Prashant Kumar</t>
  </si>
  <si>
    <t>Materials applications</t>
  </si>
  <si>
    <t>https://www.accessengineeringlibrary.com/content/book/9780070656963</t>
  </si>
  <si>
    <t>Digital Filters: Analysis, Design, and Signal Processing Applications, 1st Edition</t>
  </si>
  <si>
    <t>Andreas Antoniou Ph.D.</t>
  </si>
  <si>
    <t>Signal processing | Electronics engineering</t>
  </si>
  <si>
    <t>https://www.accessengineeringlibrary.com/content/book/9780071846035</t>
  </si>
  <si>
    <t>Handbook of Petroleum Refining Processes, 4th Edition</t>
  </si>
  <si>
    <t>Robert A. Meyers Ph.D.</t>
  </si>
  <si>
    <t>Chemical processes | Petroleum engineering | Fuels</t>
  </si>
  <si>
    <t>Chemical engineering | Energy engineering</t>
  </si>
  <si>
    <t>https://www.accessengineeringlibrary.com/content/book/9780071850490</t>
  </si>
  <si>
    <t>Failure Analysis of Engineering Materials, 1st Edition</t>
  </si>
  <si>
    <t>Charlie R. Brooks</t>
  </si>
  <si>
    <t>Materials applications | Materials | Failure engineering</t>
  </si>
  <si>
    <t>https://www.accessengineeringlibrary.com/content/book/9780071357586</t>
  </si>
  <si>
    <t>Handbook of Electrical Design Details, 2nd Edition</t>
  </si>
  <si>
    <t>Neil Sclater</t>
  </si>
  <si>
    <t>https://www.accessengineeringlibrary.com/content/book/9780071377515</t>
  </si>
  <si>
    <t>Photonics Rules of Thumb: Optics, Electro-Optics, Fiber Optics, and Lasers, 2nd Edition</t>
  </si>
  <si>
    <t>Ed Friedman</t>
  </si>
  <si>
    <t>https://www.accessengineeringlibrary.com/content/book/9780071385190</t>
  </si>
  <si>
    <t>Construction Databook, 1st Edition</t>
  </si>
  <si>
    <t>https://www.accessengineeringlibrary.com/content/book/9780070383654</t>
  </si>
  <si>
    <t>Residential, Commercial and Industrial Electrical Systems: Equipment and Selection, Volume 1 Edition</t>
  </si>
  <si>
    <t>https://www.accessengineeringlibrary.com/content/book/9780070620964</t>
  </si>
  <si>
    <t>Budgeting for Managers, 1st Edition</t>
  </si>
  <si>
    <t>Sid Kemp</t>
  </si>
  <si>
    <t>Engineering economics | Accounting | Operations management</t>
  </si>
  <si>
    <t>https://www.accessengineeringlibrary.com/content/book/9780071391337</t>
  </si>
  <si>
    <t>Creating a Kaizen Culture: Align the Organization, Achieve Breakthrough Results, and Sustain the Gains, 1st Edition</t>
  </si>
  <si>
    <t>Jon Miller</t>
  </si>
  <si>
    <t>https://www.accessengineeringlibrary.com/content/book/9780071826853</t>
  </si>
  <si>
    <t>Steam Turbines: Design, Applications, and Rerating, 2nd Edition</t>
  </si>
  <si>
    <t>Heinz P. Bloch</t>
  </si>
  <si>
    <t>Power engineering | Fluid mechanics | Transport phenomena</t>
  </si>
  <si>
    <t>https://www.accessengineeringlibrary.com/content/book/9780071508216</t>
  </si>
  <si>
    <t>Piping Handbook, 7th Edition</t>
  </si>
  <si>
    <t>Mohinder L. Nayyar</t>
  </si>
  <si>
    <t>https://www.accessengineeringlibrary.com/content/book/9780070471061</t>
  </si>
  <si>
    <t>Disaster Science and Management, 1st Edition</t>
  </si>
  <si>
    <t>Tushar Bhattacharya</t>
  </si>
  <si>
    <t>Geotechnical engineering | Water resources engineering | Sustainability</t>
  </si>
  <si>
    <t>https://www.accessengineeringlibrary.com/content/book/9781259007361</t>
  </si>
  <si>
    <t>Analog IC Design with Low-Dropout Regulators, 2nd Edition</t>
  </si>
  <si>
    <t>Gabriel Alfonso Rincon-Mora B.S. M.S. Ph.D.</t>
  </si>
  <si>
    <t>https://www.accessengineeringlibrary.com/content/book/9780071826631</t>
  </si>
  <si>
    <t>Standard Handbook of Plant Engineering, 3rd Edition</t>
  </si>
  <si>
    <t>Robert C. Rosaler</t>
  </si>
  <si>
    <t>Power engineering | Machine design | Construction engineering</t>
  </si>
  <si>
    <t>Electrical engineering | Energy engineering | Mechanical engineering | Civil engineering</t>
  </si>
  <si>
    <t>https://www.accessengineeringlibrary.com/content/book/9780071361927</t>
  </si>
  <si>
    <t>Water Quality &amp; Treatment: A Handbook on Drinking Water, 6th Edition</t>
  </si>
  <si>
    <t>https://www.accessengineeringlibrary.com/content/book/9780071630115</t>
  </si>
  <si>
    <t>Phase-Space Optics: Fundamentals and Applications, 1st Edition</t>
  </si>
  <si>
    <t>Markus Testorf</t>
  </si>
  <si>
    <t>https://www.accessengineeringlibrary.com/content/book/9780071597982</t>
  </si>
  <si>
    <t>Biosystems Engineering, 1st Edition</t>
  </si>
  <si>
    <t>Ahindra Nag Ph.D.</t>
  </si>
  <si>
    <t>Fuels | Construction engineering | Geological engineering</t>
  </si>
  <si>
    <t>Energy engineering | Civil engineering</t>
  </si>
  <si>
    <t>https://www.accessengineeringlibrary.com/content/book/9780071606288</t>
  </si>
  <si>
    <t>Electric Power Distribution, 6th Edition</t>
  </si>
  <si>
    <t>Amarjit Singh Pabla</t>
  </si>
  <si>
    <t>https://www.accessengineeringlibrary.com/content/book/9780070144552</t>
  </si>
  <si>
    <t>Water Wells and Pumps, 2nd Edition</t>
  </si>
  <si>
    <t>S D Khepar M E (Roorkee) Ph D. (IIT, Delhi)</t>
  </si>
  <si>
    <t>https://www.accessengineeringlibrary.com/content/book/9780070657069</t>
  </si>
  <si>
    <t>Handbook of Optics: Volume I - Geometrical and Physical Optics, Polarized Light, Components and Instruments, 3rd Edition</t>
  </si>
  <si>
    <t>https://www.accessengineeringlibrary.com/content/book/9780071498890</t>
  </si>
  <si>
    <t>Widgets: The 12 New Rules for Managing Your Employees as If They're Real People, 1st Edition</t>
  </si>
  <si>
    <t>Rodd Wagner</t>
  </si>
  <si>
    <t>https://www.accessengineeringlibrary.com/content/book/9780071847780</t>
  </si>
  <si>
    <t>Introduction to Geoinformatics, 1st Edition</t>
  </si>
  <si>
    <t>G. S Srivastava</t>
  </si>
  <si>
    <t>Communications engineering | Optical engineering | Transportation engineering</t>
  </si>
  <si>
    <t>Electrical engineering | Civil engineering</t>
  </si>
  <si>
    <t>https://www.accessengineeringlibrary.com/content/book/9781259058462</t>
  </si>
  <si>
    <t>Handbook of Plastics, Elastomers, and Composites, 4th Edition</t>
  </si>
  <si>
    <t>Materials applications | Chemical processes | Materials</t>
  </si>
  <si>
    <t>Materials engineering | Chemical engineering</t>
  </si>
  <si>
    <t>https://www.accessengineeringlibrary.com/content/book/9780071384766</t>
  </si>
  <si>
    <t>Residential, Commercial and Industrial Electrical Systems: Network and Installation, Volume 2 Edition</t>
  </si>
  <si>
    <t>https://www.accessengineeringlibrary.com/content/book/9780070620971</t>
  </si>
  <si>
    <t>Standard Handbook of Electronic Engineering, 5th Edition</t>
  </si>
  <si>
    <t>Donald Christiansen</t>
  </si>
  <si>
    <t>Electronics engineering | Signal processing | Communications engineering</t>
  </si>
  <si>
    <t>https://www.accessengineeringlibrary.com/content/book/9780071384216</t>
  </si>
  <si>
    <t>Facility Design and Management Handbook, 1st Edition</t>
  </si>
  <si>
    <t>Eric Teicholz</t>
  </si>
  <si>
    <t>Facility management | Engineering economics | Maintenance engineering</t>
  </si>
  <si>
    <t>https://www.accessengineeringlibrary.com/content/book/9780071353946</t>
  </si>
  <si>
    <t>Urban Transportation: Planning, Operation and Management, 1st Edition</t>
  </si>
  <si>
    <t>S. Ponnuswamy</t>
  </si>
  <si>
    <t>Transportation engineering | Urban engineering</t>
  </si>
  <si>
    <t>https://www.accessengineeringlibrary.com/content/book/9781259002731</t>
  </si>
  <si>
    <t>Handbook of Electric Power Calculations, 4th Edition</t>
  </si>
  <si>
    <t>H. Wayne Beaty</t>
  </si>
  <si>
    <t>https://www.accessengineeringlibrary.com/content/book/9780071823906</t>
  </si>
  <si>
    <t>Indoor Air Quality Handbook, 1st Edition</t>
  </si>
  <si>
    <t>John D. Spengler Ph. D.</t>
  </si>
  <si>
    <t>Construction engineering | Sustainability | Air quality</t>
  </si>
  <si>
    <t>https://www.accessengineeringlibrary.com/content/book/9780074455494</t>
  </si>
  <si>
    <t>Aircraft Materials and Analysis, 1st Edition</t>
  </si>
  <si>
    <t>Tariq Siddiqui</t>
  </si>
  <si>
    <t>Aircraft | Materials applications | Solid mechanics</t>
  </si>
  <si>
    <t>Aerospace engineering | Materials engineering | Civil engineering | Mechanical engineering</t>
  </si>
  <si>
    <t>https://www.accessengineeringlibrary.com/content/book/9780071831130</t>
  </si>
  <si>
    <t>Piping Calculations Manual, 1st Edition</t>
  </si>
  <si>
    <t>E. Shashi Menon P.E.</t>
  </si>
  <si>
    <t>Infrastructure | Fluid mechanics | Transport phenomena</t>
  </si>
  <si>
    <t>Civil engineering | Chemical engineering | Mechanical engineering</t>
  </si>
  <si>
    <t>https://www.accessengineeringlibrary.com/content/book/9780071440905</t>
  </si>
  <si>
    <t>Manual of Applied Field Hydrogeology, 1st Edition</t>
  </si>
  <si>
    <t>Willis D. Weight</t>
  </si>
  <si>
    <t>Water resources engineering | Transport phenomena | Fluid mechanics</t>
  </si>
  <si>
    <t>https://www.accessengineeringlibrary.com/content/book/9780070696396</t>
  </si>
  <si>
    <t>Electronics Manufacturing: With Lead-Free, Halogen-Free, and Conductive-Adhesive Materials</t>
  </si>
  <si>
    <t>John H. Lau</t>
  </si>
  <si>
    <t>https://www.accessengineeringlibrary.com/content/book/9780071386241</t>
  </si>
  <si>
    <t>Fluid Power Engineering, 2nd Edition</t>
  </si>
  <si>
    <t>M. Galal Rabie PhD</t>
  </si>
  <si>
    <t>https://www.accessengineeringlibrary.com/content/book/9781265515478</t>
  </si>
  <si>
    <t>Handbook for Quality Management: A Complete Guide to Operational Excellence, 2nd Edition</t>
  </si>
  <si>
    <t>Thomas Pyzdek</t>
  </si>
  <si>
    <t>https://www.accessengineeringlibrary.com/content/book/9780071799249</t>
  </si>
  <si>
    <t>McGraw-Hill's National Electrical Code庐 2014 Handbook, 28th Edition</t>
  </si>
  <si>
    <t>Frederic P. Hartwell</t>
  </si>
  <si>
    <t>https://www.accessengineeringlibrary.com/content/book/9780071834780</t>
  </si>
  <si>
    <t>Juran's Quality Handbook: The Complete Guide to Performance Excellence, Sixth Edition</t>
  </si>
  <si>
    <t>Joseph M. Juran</t>
  </si>
  <si>
    <t>https://www.accessengineeringlibrary.com/content/book/9780071629737</t>
  </si>
  <si>
    <t>Analysis of Irregular Shaped Structures: Wood Diaphragms and Shear Walls, 2nd Edition</t>
  </si>
  <si>
    <t>R. Terry Malone P.E. S.E.</t>
  </si>
  <si>
    <t>Structural engineering</t>
  </si>
  <si>
    <t>https://www.accessengineeringlibrary.com/content/book/9781264278824</t>
  </si>
  <si>
    <t>Properties of Gases and Liquids, 5th Edition</t>
  </si>
  <si>
    <t>Bruce E. Poling</t>
  </si>
  <si>
    <t>https://www.accessengineeringlibrary.com/content/book/9780070116825</t>
  </si>
  <si>
    <t>Civil Engineering PE Practice Exams: Breadth and Depth, 1st Edition</t>
  </si>
  <si>
    <t>Dr. Indranil Goswami</t>
  </si>
  <si>
    <t>https://www.accessengineeringlibrary.com/content/book/9780071777117</t>
  </si>
  <si>
    <t>Schaum's Outline of Strength of Materials, 7th Edition</t>
  </si>
  <si>
    <t>Merle C. Potter PhD</t>
  </si>
  <si>
    <t>https://www.accessengineeringlibrary.com/content/book/9781260456547</t>
  </si>
  <si>
    <t>Operation of Water Resource Recovery Facilities, Manual of Practice No. 11, 7th Edition</t>
  </si>
  <si>
    <t>The Water Environment Federation (WEF)</t>
  </si>
  <si>
    <t>Waste engineering | Wastewater engineering | Transport phenomena</t>
  </si>
  <si>
    <t>Environmental engineering | Chemical engineering</t>
  </si>
  <si>
    <t>https://www.accessengineeringlibrary.com/content/book/9781259859366</t>
  </si>
  <si>
    <t>Presentation Essentials: The Tools You Need to Captivate Your Audience, Deliver Your Story, and Make Your Message Memorable, 1st Edition</t>
  </si>
  <si>
    <t>Anne Bruce</t>
  </si>
  <si>
    <t>Business communication</t>
  </si>
  <si>
    <t>https://www.accessengineeringlibrary.com/content/book/9781264842513</t>
  </si>
  <si>
    <t>Structural Fire Engineering, 1st Edition</t>
  </si>
  <si>
    <t>Venkatesh Kumar R. Kodur Ph.D. P.Eng.</t>
  </si>
  <si>
    <t>Safety engineering | Construction engineering | Mechanical thermodynamics</t>
  </si>
  <si>
    <t>Industrial engineering | Civil engineering | Mechanical engineering</t>
  </si>
  <si>
    <t>https://www.accessengineeringlibrary.com/content/book/9781260128581</t>
  </si>
  <si>
    <t>Machine Learning and Deep Learning Using Python and TensorFlow, 1st Edition</t>
  </si>
  <si>
    <t>Venkata Reddy Konasani</t>
  </si>
  <si>
    <t>Artificial intelligence | Data science</t>
  </si>
  <si>
    <t>Computer science</t>
  </si>
  <si>
    <t>https://www.accessengineeringlibrary.com/content/book/9781260462296</t>
  </si>
  <si>
    <t>Handbook of Energy Engineering Calculations, 1st Edition</t>
  </si>
  <si>
    <t>Tyler G. Hicks P.E.</t>
  </si>
  <si>
    <t>https://www.accessengineeringlibrary.com/content/book/9780071745529</t>
  </si>
  <si>
    <t>30 Arduino Projects for the Evil Genius, 2nd Edition</t>
  </si>
  <si>
    <t>https://www.accessengineeringlibrary.com/content/book/9780071817721</t>
  </si>
  <si>
    <t>Fiber Optic Installer's Field Manual, 2nd Edition</t>
  </si>
  <si>
    <t>https://www.accessengineeringlibrary.com/content/book/9780071818674</t>
  </si>
  <si>
    <t>Boss's Survival Guide: Workplace 911 for the Toughest Problems Today's Managers Face, 2nd Edition</t>
  </si>
  <si>
    <t>Bob Rosner</t>
  </si>
  <si>
    <t>https://www.accessengineeringlibrary.com/content/book/9780071668088</t>
  </si>
  <si>
    <t>Programming Arduino Next Steps: Going Further with Sketches</t>
  </si>
  <si>
    <t>https://www.accessengineeringlibrary.com/content/book/9780071830256</t>
  </si>
  <si>
    <t>IC Mask Design: Essential Layout Techniques</t>
  </si>
  <si>
    <t>Christopher Saint</t>
  </si>
  <si>
    <t>https://www.accessengineeringlibrary.com/content/book/9780071389969</t>
  </si>
  <si>
    <t>Schaum's Outline of Calculus, 6th Edition</t>
  </si>
  <si>
    <t>Frank Ayres Jr. PhD</t>
  </si>
  <si>
    <t>https://www.accessengineeringlibrary.com/content/book/9780071795531</t>
  </si>
  <si>
    <t>Manufacturing Engineering Handbook, 2nd Edition</t>
  </si>
  <si>
    <t>Hwaiyu Geng CMfgE PE</t>
  </si>
  <si>
    <t>https://www.accessengineeringlibrary.com/content/book/9780071839778</t>
  </si>
  <si>
    <t>SOA-Based Enterprise Integration: A Step-by-Step Guide to Services-Based Application Integration</t>
  </si>
  <si>
    <t>Waseem Roshen</t>
  </si>
  <si>
    <t>https://www.accessengineeringlibrary.com/content/book/9780071605526</t>
  </si>
  <si>
    <t>Six Sigma Demystified庐, 2nd Edition</t>
  </si>
  <si>
    <t>Paul Keller</t>
  </si>
  <si>
    <t>https://www.accessengineeringlibrary.com/content/book/9780071746793</t>
  </si>
  <si>
    <t>Project Management in Construction, 7th Edition</t>
  </si>
  <si>
    <t>https://www.accessengineeringlibrary.com/content/book/9781259859700</t>
  </si>
  <si>
    <t>Microfluid Mechanics: Principles and Modeling, 1st Edition</t>
  </si>
  <si>
    <t>William W. Liou</t>
  </si>
  <si>
    <t>https://www.accessengineeringlibrary.com/content/book/9780071443227</t>
  </si>
  <si>
    <t>Planning and Design of Airports, 5th Edition</t>
  </si>
  <si>
    <t>Robert Horonjeff</t>
  </si>
  <si>
    <t>Infrastructure | Transportation engineering</t>
  </si>
  <si>
    <t>https://www.accessengineeringlibrary.com/content/book/9780071446419</t>
  </si>
  <si>
    <t>HVAC Pump Handbook, 2nd Edition</t>
  </si>
  <si>
    <t>James B. Rishel</t>
  </si>
  <si>
    <t>Transport phenomena | Fluid mechanics | Power engineering</t>
  </si>
  <si>
    <t>Chemical engineering | Civil engineering | Mechanical engineering | Electrical engineering | Energy engineering</t>
  </si>
  <si>
    <t>https://www.accessengineeringlibrary.com/content/book/9780071457842</t>
  </si>
  <si>
    <t>Essentials of Structural Dynamics, 1st Edition</t>
  </si>
  <si>
    <t>Hector Estrada Ph.D. P.E.</t>
  </si>
  <si>
    <t>https://www.accessengineeringlibrary.com/content/book/9781264266630</t>
  </si>
  <si>
    <t>Moving the Earth: The Workbook of Excavation, Fifth Edition, Fifth Edition</t>
  </si>
  <si>
    <t>Herbert L. Nichols, Jr</t>
  </si>
  <si>
    <t>https://www.accessengineeringlibrary.com/content/book/9780071430586</t>
  </si>
  <si>
    <t>Electrical Safety of Low-Voltage Systems, 1st Edition</t>
  </si>
  <si>
    <t>Massimo Mitolo</t>
  </si>
  <si>
    <t>https://www.accessengineeringlibrary.com/content/book/9780071508186</t>
  </si>
  <si>
    <t>Mechanical Design of Microresonators: Modeling and Applications, 1st Edition</t>
  </si>
  <si>
    <t>Nicholae O. Lobontiu</t>
  </si>
  <si>
    <t>https://www.accessengineeringlibrary.com/content/book/9780071455381</t>
  </si>
  <si>
    <t>Non-Destructive Test and Evaluation of Materials, 2nd Edition</t>
  </si>
  <si>
    <t>J Prasad</t>
  </si>
  <si>
    <t>https://www.accessengineeringlibrary.com/content/book/9780070707030</t>
  </si>
  <si>
    <t>Aircraft Electricity and Electronics, 7th Edition</t>
  </si>
  <si>
    <t>Thomas K. Eismin</t>
  </si>
  <si>
    <t>Power engineering | Electronics engineering | Communications engineering</t>
  </si>
  <si>
    <t>https://www.accessengineeringlibrary.com/content/book/9781260108217</t>
  </si>
  <si>
    <t>Programming Arduino: Getting Started with Sketches, 3rd Edition</t>
  </si>
  <si>
    <t>Simon Monk</t>
  </si>
  <si>
    <t>Makerspace electronics | Electronics engineering</t>
  </si>
  <si>
    <t>Makerspace | Electrical engineering</t>
  </si>
  <si>
    <t>https://www.accessengineeringlibrary.com/content/book/9781264676989</t>
  </si>
  <si>
    <t>Making PIC Microcontroller Instruments and Controllers, 1st Edition</t>
  </si>
  <si>
    <t>Harprit Singh Sandhu</t>
  </si>
  <si>
    <t>https://www.accessengineeringlibrary.com/content/book/9780071606165</t>
  </si>
  <si>
    <t>Process/Industrial Instruments and Controls Handbook, 6th Edition</t>
  </si>
  <si>
    <t>Gregory K. McMillan</t>
  </si>
  <si>
    <t>Control engineering | Electronics engineering | Fluid mechanics</t>
  </si>
  <si>
    <t>Electrical engineering | Mechanical engineering | Chemical engineering | Civil engineering</t>
  </si>
  <si>
    <t>https://www.accessengineeringlibrary.com/content/book/9781260117974</t>
  </si>
  <si>
    <t>Upskilling Imperative: 5 Ways to Make Learning Core to the Way We Work, 1st Edition</t>
  </si>
  <si>
    <t>Shelley Osborne</t>
  </si>
  <si>
    <t>Employee training</t>
  </si>
  <si>
    <t>https://www.accessengineeringlibrary.com/content/book/9781260466683</t>
  </si>
  <si>
    <t>Operations Engineering and Management: Concepts, Analytics, and Principles for Improvement, 1st Edition</t>
  </si>
  <si>
    <t>Seyed M. R. Iravani</t>
  </si>
  <si>
    <t>Operations management | Production engineering | Process engineering</t>
  </si>
  <si>
    <t>Engineering management | Industrial engineering</t>
  </si>
  <si>
    <t>https://www.accessengineeringlibrary.com/content/book/9781260461831</t>
  </si>
  <si>
    <t>Quantum Computing: A Beginner's Introduction, 1st Edition</t>
  </si>
  <si>
    <t>Parag K. Lala Ph.D.</t>
  </si>
  <si>
    <t>Quantum computing | Solid mechanics | Structural engineering</t>
  </si>
  <si>
    <t>Computer engineering | Computer science | Civil engineering | Mechanical engineering</t>
  </si>
  <si>
    <t>https://www.accessengineeringlibrary.com/content/book/9781260123111</t>
  </si>
  <si>
    <t>Trenchless Technology: Pipeline and Utility Design, Construction, and Renewal, 2nd Edition</t>
  </si>
  <si>
    <t>Dr. Mohammad Najafi</t>
  </si>
  <si>
    <t>Construction engineering | Infrastructure | Pressure vessels and piping</t>
  </si>
  <si>
    <t>https://www.accessengineeringlibrary.com/content/book/9781260458732</t>
  </si>
  <si>
    <t>Energy Systems Engineering: Evaluation and Implementation, Second Edition</t>
  </si>
  <si>
    <t>Francis M. Vanek</t>
  </si>
  <si>
    <t>https://www.accessengineeringlibrary.com/content/book/9780071787789</t>
  </si>
  <si>
    <t>Nalco Guide to Cooling Water Systems Failure Analysis, 2nd Edition</t>
  </si>
  <si>
    <t>Nalco</t>
  </si>
  <si>
    <t>Materials applications | Material properties | Materials</t>
  </si>
  <si>
    <t>https://www.accessengineeringlibrary.com/content/book/9780071803472</t>
  </si>
  <si>
    <t>Crucial Conversations Tools for Talking When Stakes Are High, 2nd Edition</t>
  </si>
  <si>
    <t>Kerry Patterson</t>
  </si>
  <si>
    <t>https://www.accessengineeringlibrary.com/content/book/9780071771320</t>
  </si>
  <si>
    <t>Perfect Phrases for Performance Reviews, 2nd Edition</t>
  </si>
  <si>
    <t>Douglas Max</t>
  </si>
  <si>
    <t>Business communication | Business management | Human resource management</t>
  </si>
  <si>
    <t>https://www.accessengineeringlibrary.com/content/book/9780071745079</t>
  </si>
  <si>
    <t>Fluid Mechanics with Civil Engineering Applications, 11th Edition</t>
  </si>
  <si>
    <t>https://www.accessengineeringlibrary.com/content/book/9781264787296</t>
  </si>
  <si>
    <t>World-Class Warehousing and Material Handling, 2nd Edition</t>
  </si>
  <si>
    <t>Dr. Edward H. Frazelle</t>
  </si>
  <si>
    <t>Materials handling | Operations management | Facility management</t>
  </si>
  <si>
    <t>Industrial engineering | Mechanical engineering | Engineering management</t>
  </si>
  <si>
    <t>https://www.accessengineeringlibrary.com/content/book/9780071842822</t>
  </si>
  <si>
    <t>Wastewater Collection Systems Management MoP 7, 6th Edition</t>
  </si>
  <si>
    <t>Engineering economics | Waste engineering | Land development</t>
  </si>
  <si>
    <t>Engineering management | Environmental engineering | Civil engineering</t>
  </si>
  <si>
    <t>https://www.accessengineeringlibrary.com/content/book/9780071666633</t>
  </si>
  <si>
    <t>Wastewater Solids Incineration Systems MoP 30, 1st Edition</t>
  </si>
  <si>
    <t>https://www.accessengineeringlibrary.com/content/book/9780071614719</t>
  </si>
  <si>
    <t>Java: A Beginner's Guide, 9th Edition</t>
  </si>
  <si>
    <t>Herbert Schildt</t>
  </si>
  <si>
    <t>Computer programming</t>
  </si>
  <si>
    <t>https://www.accessengineeringlibrary.com/content/book/9781260463552</t>
  </si>
  <si>
    <t>Wireless Networks: Design and Integration for LTE, EVDO, HSPA, and WiMAX, 3rd Edition</t>
  </si>
  <si>
    <t>Clint P.E. Smith</t>
  </si>
  <si>
    <t>Communications engineering</t>
  </si>
  <si>
    <t>https://www.accessengineeringlibrary.com/content/book/9780071819831</t>
  </si>
  <si>
    <t>Working Guide to Process Equipment, Third Edition, Third Edition</t>
  </si>
  <si>
    <t>Norman Lieberman</t>
  </si>
  <si>
    <t>https://www.accessengineeringlibrary.com/content/book/9780071496742</t>
  </si>
  <si>
    <t>Handbook of Chemical Engineering Calculations, 4th Edition</t>
  </si>
  <si>
    <t>https://www.accessengineeringlibrary.com/content/book/9780071768047</t>
  </si>
  <si>
    <t>HANDBOOK OF BIOMEDICAL INSTRUMENTATION, 3rd Edition</t>
  </si>
  <si>
    <t>Dr R. S. Khandpur</t>
  </si>
  <si>
    <t>Biomedical engineering | Electronics engineering | Optical engineering</t>
  </si>
  <si>
    <t>Bioengineering | Electrical engineering</t>
  </si>
  <si>
    <t>https://www.accessengineeringlibrary.com/content/book/9789339205430</t>
  </si>
  <si>
    <t>Transformers, Second Edition</t>
  </si>
  <si>
    <t>BHEL (Bharat Heavy Electricals Limited)</t>
  </si>
  <si>
    <t>https://www.accessengineeringlibrary.com/content/book/9780070483156</t>
  </si>
  <si>
    <t>McGraw-Hill's National Electrical Code庐 2014 Grounding and Earthing Handbook, 1st Edition</t>
  </si>
  <si>
    <t>David R. Stockin</t>
  </si>
  <si>
    <t>Electronics engineering | Power engineering | Materials applications</t>
  </si>
  <si>
    <t>Electrical engineering | Energy engineering | Mechanical engineering | Materials engineering</t>
  </si>
  <si>
    <t>https://www.accessengineeringlibrary.com/content/book/9780071800655</t>
  </si>
  <si>
    <t>Water Reuse: Issues, Technologies, and Applications, 1st Edition</t>
  </si>
  <si>
    <t>Water resources engineering | Waste engineering | Wastewater engineering</t>
  </si>
  <si>
    <t>Civil engineering | Environmental engineering</t>
  </si>
  <si>
    <t>https://www.accessengineeringlibrary.com/content/book/9780071459273</t>
  </si>
  <si>
    <t>Forensic Geotechnical and Foundation Engineering, 2nd Edition</t>
  </si>
  <si>
    <t>Robert W. Day</t>
  </si>
  <si>
    <t>Structural engineering | Geotechnical engineering | Geological engineering</t>
  </si>
  <si>
    <t>https://www.accessengineeringlibrary.com/content/book/9780071761338</t>
  </si>
  <si>
    <t>Essentials of Engineering Thermodynamics: Principles and Applications, 1st Edition</t>
  </si>
  <si>
    <t>Clement Kleinstreuer</t>
  </si>
  <si>
    <t>Mechanical thermodynamics | Chemical thermodynamics</t>
  </si>
  <si>
    <t>https://www.accessengineeringlibrary.com/content/book/9781260467802</t>
  </si>
  <si>
    <t>Standard Handbook of Broadcast Engineering</t>
  </si>
  <si>
    <t>https://www.accessengineeringlibrary.com/content/book/9780071451000</t>
  </si>
  <si>
    <t>Leading the Malcolm Baldrige Way: How World-Class Leaders Align Their Organizations to Deliver Exceptional Results, 1st Edition</t>
  </si>
  <si>
    <t>Kay Kendall</t>
  </si>
  <si>
    <t>Leadership</t>
  </si>
  <si>
    <t>https://www.accessengineeringlibrary.com/content/book/9781259588662</t>
  </si>
  <si>
    <t>Handbook of Petrochemicals Production Processes, 2nd Edition</t>
  </si>
  <si>
    <t>Chemical processes | Petroleum engineering</t>
  </si>
  <si>
    <t>https://www.accessengineeringlibrary.com/content/book/9781259643132</t>
  </si>
  <si>
    <t>Electromagnetic Fields and Waves: Fundamentals of Engineering, 1st Edition</t>
  </si>
  <si>
    <t>Sedki M. Riad Ph.D. P.E.</t>
  </si>
  <si>
    <t>Electronics engineering | Signal processing | Power engineering</t>
  </si>
  <si>
    <t>https://www.accessengineeringlibrary.com/content/book/9781260457148</t>
  </si>
  <si>
    <t>Radar Handbook, 3rd Edition</t>
  </si>
  <si>
    <t>Merrill I. Skolnik</t>
  </si>
  <si>
    <t>https://www.accessengineeringlibrary.com/content/book/9780071485470</t>
  </si>
  <si>
    <t>Handbook of Applied Hydrology, Second Edition</t>
  </si>
  <si>
    <t>Vijay P. Singh, Ph.D., D.Sc., D. Eng. (Hon.), Ph.D. (Hon.), D. Sc. (Hon.), P.E., P.H., Hon. D. WRE, Academician (GFA)</t>
  </si>
  <si>
    <t>Water resources engineering | Sustainability</t>
  </si>
  <si>
    <t>https://www.accessengineeringlibrary.com/content/book/9780071835091</t>
  </si>
  <si>
    <t>Schaum's Outline of Linear Algebra, Sixth Edition</t>
  </si>
  <si>
    <t>Seymour Lipschutz, Ph.D.</t>
  </si>
  <si>
    <t>Linear algebra</t>
  </si>
  <si>
    <t>https://www.accessengineeringlibrary.com/content/book/9781260011449</t>
  </si>
  <si>
    <t>CATIA V5: Macro Programming with Visual Basic Script, 1st Edition</t>
  </si>
  <si>
    <t>Dieter R. Ziethen</t>
  </si>
  <si>
    <t>CATIA</t>
  </si>
  <si>
    <t>Aerospace engineering | Mechanical engineering</t>
  </si>
  <si>
    <t>https://www.accessengineeringlibrary.com/content/book/9780071800020</t>
  </si>
  <si>
    <t>Corrosion Engineering, 1st Edition</t>
  </si>
  <si>
    <t>Pierre R. Roberge</t>
  </si>
  <si>
    <t>Materials applications | Material properties</t>
  </si>
  <si>
    <t>https://www.accessengineeringlibrary.com/content/book/9780071482431</t>
  </si>
  <si>
    <t>Handbook of Corrosion Engineering, 3rd Edition</t>
  </si>
  <si>
    <t>Pierre R. Roberge Ph.D.</t>
  </si>
  <si>
    <t>https://www.accessengineeringlibrary.com/content/book/9781260116977</t>
  </si>
  <si>
    <t>Manager's Guide to Virtual Teams, 1st Edition</t>
  </si>
  <si>
    <t>Kimball Fisher</t>
  </si>
  <si>
    <t>https://www.accessengineeringlibrary.com/content/book/9780071754934</t>
  </si>
  <si>
    <t>Arduino and Raspberry Pi Sensor Projects for the Evil Genius, 1st Edition</t>
  </si>
  <si>
    <t>Robert Chin</t>
  </si>
  <si>
    <t>https://www.accessengineeringlibrary.com/content/book/9781260010893</t>
  </si>
  <si>
    <t>Microchip Fabrication, 6th Edition</t>
  </si>
  <si>
    <t>Peter Van Zant</t>
  </si>
  <si>
    <t>https://www.accessengineeringlibrary.com/content/book/9780071821018</t>
  </si>
  <si>
    <t>Lineman's and Cableman's Handbook, 14th Edition</t>
  </si>
  <si>
    <t>Thomas M. Shoemaker (deceased)</t>
  </si>
  <si>
    <t>https://www.accessengineeringlibrary.com/content/book/9781264268184</t>
  </si>
  <si>
    <t>2018 International Building Code Illustrated Handbook, 1st Edition</t>
  </si>
  <si>
    <t>Douglas W. Thornburg AIA</t>
  </si>
  <si>
    <t>Construction engineering | Structural engineering | Safety engineering</t>
  </si>
  <si>
    <t>Civil engineering | Industrial engineering</t>
  </si>
  <si>
    <t>https://www.accessengineeringlibrary.com/content/book/9781260132298</t>
  </si>
  <si>
    <t>Robotics Technology and Flexible Automation, 2nd Edition</t>
  </si>
  <si>
    <t>S. R. Deb</t>
  </si>
  <si>
    <t>Mechatronics | Electronics engineering | Materials applications</t>
  </si>
  <si>
    <t>Electrical engineering | Mechanical engineering | Materials engineering</t>
  </si>
  <si>
    <t>https://www.accessengineeringlibrary.com/content/book/9780070077911</t>
  </si>
  <si>
    <t>Robot Builder's Bonanza, 5th Edition</t>
  </si>
  <si>
    <t>Gordon McComb</t>
  </si>
  <si>
    <t>Makerspace robotics</t>
  </si>
  <si>
    <t>https://www.accessengineeringlibrary.com/content/book/9781260135015</t>
  </si>
  <si>
    <t>Practical Electronics for Inventors, 4th Edition</t>
  </si>
  <si>
    <t>Paul Scherz</t>
  </si>
  <si>
    <t>https://www.accessengineeringlibrary.com/content/book/9781259587542</t>
  </si>
  <si>
    <t>Schaum's Outline of College Algebra, 5th Edition</t>
  </si>
  <si>
    <t>Dr. Robert E. Moyer</t>
  </si>
  <si>
    <t>Algebra</t>
  </si>
  <si>
    <t>https://www.accessengineeringlibrary.com/content/book/9781260120769</t>
  </si>
  <si>
    <t>Schaum's Outline of Discrete Mathematics, 4th Edition</t>
  </si>
  <si>
    <t>Seymour Lipschutz PhD</t>
  </si>
  <si>
    <t>Discrete math</t>
  </si>
  <si>
    <t>https://www.accessengineeringlibrary.com/content/book/9781264258802</t>
  </si>
  <si>
    <t>Plant Equipment and Maintenance Engineering Handbook, 1st Edition</t>
  </si>
  <si>
    <t>Duncan C. Richardson PE</t>
  </si>
  <si>
    <t>Fluid mechanics | Transport phenomena | Power engineering</t>
  </si>
  <si>
    <t>https://www.accessengineeringlibrary.com/content/book/9780071809894</t>
  </si>
  <si>
    <t>Schaum's Outline of Electromagnetics, 5th Edition</t>
  </si>
  <si>
    <t>Mahmood Nahvi</t>
  </si>
  <si>
    <t>Earth sciences | Physics</t>
  </si>
  <si>
    <t>https://www.accessengineeringlibrary.com/content/book/9781260120974</t>
  </si>
  <si>
    <t>Aircraft Maintenance &amp; Repair, 8th Edition</t>
  </si>
  <si>
    <t>Dr. Ronald Sterkenburg</t>
  </si>
  <si>
    <t>Materials applications | Aircraft | Aircraft systems</t>
  </si>
  <si>
    <t>Materials engineering | Aerospace engineering</t>
  </si>
  <si>
    <t>https://www.accessengineeringlibrary.com/content/book/9781260441055</t>
  </si>
  <si>
    <t>2021 International Building Code Illustrated Handbook, 1st Edition</t>
  </si>
  <si>
    <t>Douglas W. Thornburg AIA CBO</t>
  </si>
  <si>
    <t>https://www.accessengineeringlibrary.com/content/book/9781264270118</t>
  </si>
  <si>
    <t>Building Design and Construction Handbook, Sixth Edition, Sixth Edition</t>
  </si>
  <si>
    <t>Frederick S. Merritt</t>
  </si>
  <si>
    <t>https://www.accessengineeringlibrary.com/content/book/9780070419995</t>
  </si>
  <si>
    <t>Linden鈥檚 Handbook of Batteries, Fourth Edition, Fourth Edition</t>
  </si>
  <si>
    <t>Thomas B. Reddy</t>
  </si>
  <si>
    <t>https://www.accessengineeringlibrary.com/content/book/9780071624213</t>
  </si>
  <si>
    <t>Supply Chain Management Demystified, 1st Edition</t>
  </si>
  <si>
    <t>John M. McKeller</t>
  </si>
  <si>
    <t>https://www.accessengineeringlibrary.com/content/book/9780071805124</t>
  </si>
  <si>
    <t>Microwave Transmission Networks: Planning, Design, and Deployment, 2nd Edition</t>
  </si>
  <si>
    <t>Harvey Lehpamer</t>
  </si>
  <si>
    <t>https://www.accessengineeringlibrary.com/content/book/9780071701228</t>
  </si>
  <si>
    <t>Environmental Biotechnology: Principles and Applications, 2nd Edition</t>
  </si>
  <si>
    <t>Bruce E. Rittmann Ph.D.</t>
  </si>
  <si>
    <t>Waste engineering | Wastewater engineering | Biology</t>
  </si>
  <si>
    <t>Environmental engineering | Bioengineering | Sciences</t>
  </si>
  <si>
    <t>https://www.accessengineeringlibrary.com/content/book/9781260441604</t>
  </si>
  <si>
    <t>Green Electronics Design and Manufacturing: Implementing Lead-Free and RoHS-Compliant Global Products, 1st Edition</t>
  </si>
  <si>
    <t>Sammy G. Shina</t>
  </si>
  <si>
    <t>https://www.accessengineeringlibrary.com/content/book/9780071495943</t>
  </si>
  <si>
    <t>Herb Schildt鈥檚 C++ Programming Cookbook</t>
  </si>
  <si>
    <t>Herb Schildt</t>
  </si>
  <si>
    <t>https://www.accessengineeringlibrary.com/content/book/9780071488600</t>
  </si>
  <si>
    <t>Marks鈥?Standard Handbook for Mechanical Engineers, Eleventh Edition, Revised Edition</t>
  </si>
  <si>
    <t>Eugene A. Avallone</t>
  </si>
  <si>
    <t>https://www.accessengineeringlibrary.com/content/book/9780071428675</t>
  </si>
  <si>
    <t>Coaching Essentials for Managers: The Tools You Need to Ignite Greatness in Each Employee, 1st Edition</t>
  </si>
  <si>
    <t>Sara Canaday</t>
  </si>
  <si>
    <t>Human resource management</t>
  </si>
  <si>
    <t>https://www.accessengineeringlibrary.com/content/book/9781264573585</t>
  </si>
  <si>
    <t>Brownfields: Redeveloping Environmentally Distressed Properties</t>
  </si>
  <si>
    <t>Harold J. Rafson</t>
  </si>
  <si>
    <t>https://www.accessengineeringlibrary.com/content/book/9780070527683</t>
  </si>
  <si>
    <t>Effective Coaching, 2nd Edition</t>
  </si>
  <si>
    <t>Marshall J. Cook</t>
  </si>
  <si>
    <t>https://www.accessengineeringlibrary.com/content/book/9780071771115</t>
  </si>
  <si>
    <t>Emergency Management for Facility and Property Managers, 1st Edition</t>
  </si>
  <si>
    <t>Richard P. Payant Dr.</t>
  </si>
  <si>
    <t>Safety engineering | Construction engineering | Water resources engineering</t>
  </si>
  <si>
    <t>https://www.accessengineeringlibrary.com/content/book/9781259587665</t>
  </si>
  <si>
    <t>Lean Maintenance Repair and Overhaul: Changing the Way You Do Business, 1st Edition</t>
  </si>
  <si>
    <t>Mandyam M. Srinivasan Ph.D.</t>
  </si>
  <si>
    <t>Maintenance engineering | Operations management | Production engineering</t>
  </si>
  <si>
    <t>https://www.accessengineeringlibrary.com/content/book/9780071789943</t>
  </si>
  <si>
    <t>Communication Satellite Antennas: System Architecture, Technology, and Evaluation, 1st Edition</t>
  </si>
  <si>
    <t>Robert Dybdal</t>
  </si>
  <si>
    <t>https://www.accessengineeringlibrary.com/content/book/9780071609180</t>
  </si>
  <si>
    <t>Green Building Bottom Line: The Real Cost of Sustainable Building, 1st Edition</t>
  </si>
  <si>
    <t>Martin Melaver</t>
  </si>
  <si>
    <t>https://www.accessengineeringlibrary.com/content/book/9780071599214</t>
  </si>
  <si>
    <t>Master Handbook of Acoustics, 7th Edition</t>
  </si>
  <si>
    <t>F. Alton Everest</t>
  </si>
  <si>
    <t>Acoustical engineering | Signal processing | Optical engineering</t>
  </si>
  <si>
    <t>Mechanical engineering | Electrical engineering</t>
  </si>
  <si>
    <t>https://www.accessengineeringlibrary.com/content/book/9781260473599</t>
  </si>
  <si>
    <t>Perfect Phrases for Coaching Employee Performance: Hundreds of Ready-to-Use Phrases for Building Employee Engagement and Creating Star Performers, 1st Edition</t>
  </si>
  <si>
    <t>Laura Poole</t>
  </si>
  <si>
    <t>https://www.accessengineeringlibrary.com/content/book/9780071809511</t>
  </si>
  <si>
    <t>McGraw-Hill's National Electrical Code 2011 Handbook, 27th Edition</t>
  </si>
  <si>
    <t>Brian J. McPartland</t>
  </si>
  <si>
    <t>https://www.accessengineeringlibrary.com/content/book/9780071745703</t>
  </si>
  <si>
    <t>Large-Scale Solar Power System Design: An Engineering Guide for Grid-Connected Solar Power Generation, 1st Edition</t>
  </si>
  <si>
    <t>Sustainability | Renewable energy | Power engineering</t>
  </si>
  <si>
    <t>https://www.accessengineeringlibrary.com/content/book/9780071763271</t>
  </si>
  <si>
    <t>Schaum's Outline of Organic Chemistry, 6th Edition</t>
  </si>
  <si>
    <t>Herbert Meislich PhD</t>
  </si>
  <si>
    <t>https://www.accessengineeringlibrary.com/content/book/9781265513320</t>
  </si>
  <si>
    <t>Supportability Engineering Handbook, 1st Edition</t>
  </si>
  <si>
    <t>James V. Jones</t>
  </si>
  <si>
    <t>Maintenance engineering | Systems engineering | Quality engineering</t>
  </si>
  <si>
    <t>Industrial engineering</t>
  </si>
  <si>
    <t>https://www.accessengineeringlibrary.com/content/book/9780071475730</t>
  </si>
  <si>
    <t>Fuzzy Logic: Applications in Artificial Intelligence, Big Data, and Machine Learning, 1st Edition</t>
  </si>
  <si>
    <t>Lefteri H. Tsoukalas</t>
  </si>
  <si>
    <t>Artificial intelligence | Power engineering</t>
  </si>
  <si>
    <t>Computer science | Electrical engineering | Energy engineering | Mechanical engineering</t>
  </si>
  <si>
    <t>https://www.accessengineeringlibrary.com/content/book/9781264675913</t>
  </si>
  <si>
    <t>Toyota Way: 14 Management Principles from the World's Greatest Manufacturer, 2nd Edition</t>
  </si>
  <si>
    <t>Jeffrey K. Liker</t>
  </si>
  <si>
    <t>Production engineering | Quality engineering | Quality management</t>
  </si>
  <si>
    <t>https://www.accessengineeringlibrary.com/content/book/9781260468519</t>
  </si>
  <si>
    <t>Synthetic Fuels Handbook: Properties, Process, and Performance</t>
  </si>
  <si>
    <t>James G. Speight</t>
  </si>
  <si>
    <t>https://www.accessengineeringlibrary.com/content/book/9780071490238</t>
  </si>
  <si>
    <t>Engineering Ethics and Design for Product Safety, 1st Edition</t>
  </si>
  <si>
    <t>Kenneth L. d'Entremont Ph.D. P.E.</t>
  </si>
  <si>
    <t>Safety engineering | Engineering ethics | Production engineering</t>
  </si>
  <si>
    <t>https://www.accessengineeringlibrary.com/content/book/9781260460537</t>
  </si>
  <si>
    <t>Juran's Quality Handbook: The Complete Guide to Performance Excellence, 7th Edition</t>
  </si>
  <si>
    <t>Joseph A. De Feo</t>
  </si>
  <si>
    <t>https://www.accessengineeringlibrary.com/content/book/9781259643613</t>
  </si>
  <si>
    <t>Ethernet in the First Mile: The IEEE 802.3ah EFM Standard</t>
  </si>
  <si>
    <t>Michael Beck</t>
  </si>
  <si>
    <t>https://www.accessengineeringlibrary.com/content/book/9780071455060</t>
  </si>
  <si>
    <t>Additive Manufacturing of Metals: Fundamentals and Testing of 3D and 4D Printing, 1st Edition</t>
  </si>
  <si>
    <t>Hisham A. Abdel-Aal Ph.D.</t>
  </si>
  <si>
    <t>Materials | Production engineering | Quality engineering</t>
  </si>
  <si>
    <t>https://www.accessengineeringlibrary.com/content/book/9781260464344</t>
  </si>
  <si>
    <t>Sustainable Energy Systems Engineering: The Complete Green Building Design Resource, 1st Edition</t>
  </si>
  <si>
    <t>Peter Gevorkian Ph.D. PE</t>
  </si>
  <si>
    <t>https://www.accessengineeringlibrary.com/content/book/9780071473590</t>
  </si>
  <si>
    <t>Programming with STM32: Getting Started with the Nucleo Board and C/C++, 1st Edition</t>
  </si>
  <si>
    <t>Donald Norris</t>
  </si>
  <si>
    <t>https://www.accessengineeringlibrary.com/content/book/9781260031317</t>
  </si>
  <si>
    <t>2.5G MOBILE NETWORKS: GPRS and EDGE</t>
  </si>
  <si>
    <t>Sumit Kasera</t>
  </si>
  <si>
    <t>https://www.accessengineeringlibrary.com/content/book/9780070656925</t>
  </si>
  <si>
    <t>Make Your Own PCBs with EAGLE: From Schematic Designs to Finished Boards</t>
  </si>
  <si>
    <t>https://www.accessengineeringlibrary.com/content/book/9780071819251</t>
  </si>
  <si>
    <t>Laser Guidebook, Second Edition, Second Edition</t>
  </si>
  <si>
    <t>Jeff Hecht</t>
  </si>
  <si>
    <t>https://www.accessengineeringlibrary.com/content/book/9780071359672</t>
  </si>
  <si>
    <t>Electronic Instrument Handbook, 3rd Edition</t>
  </si>
  <si>
    <t>Clyde F. Coombs Jr.</t>
  </si>
  <si>
    <t>https://www.accessengineeringlibrary.com/content/book/9780070126183</t>
  </si>
  <si>
    <t>Understanding Earthquake Disasters, 1st Edition</t>
  </si>
  <si>
    <t>Amita (nee Amita Agarwal) Sinvhal</t>
  </si>
  <si>
    <t>Geotechnical engineering | Structural engineering</t>
  </si>
  <si>
    <t>https://www.accessengineeringlibrary.com/content/book/9780070144569</t>
  </si>
  <si>
    <t>Dimensioning and Tolerancing Handbook, 1st Edition</t>
  </si>
  <si>
    <t>Paul Drake Jr.</t>
  </si>
  <si>
    <t>Production engineering | Quality engineering | Machine design</t>
  </si>
  <si>
    <t>Industrial engineering | Mechanical engineering</t>
  </si>
  <si>
    <t>https://www.accessengineeringlibrary.com/content/book/9780070181311</t>
  </si>
  <si>
    <t>Nuclear Chemical Engineering, 2nd Edition</t>
  </si>
  <si>
    <t>Manson Benedict Ph.D.</t>
  </si>
  <si>
    <t>Nuclear engineering | Nuclear chemical engineering | Fuels</t>
  </si>
  <si>
    <t>https://www.accessengineeringlibrary.com/content/book/9780070045316</t>
  </si>
  <si>
    <t>Masonry and Concrete, 1st Edition</t>
  </si>
  <si>
    <t>Christine Beall</t>
  </si>
  <si>
    <t>https://www.accessengineeringlibrary.com/content/book/9780070067066</t>
  </si>
  <si>
    <t>Standard Handbook of Audio Engineering, 2nd Edition</t>
  </si>
  <si>
    <t>Jerry Whitaker</t>
  </si>
  <si>
    <t>https://www.accessengineeringlibrary.com/content/book/9780070067172</t>
  </si>
  <si>
    <t>System on Package: Miniaturization of the Entire System, 1st Edition</t>
  </si>
  <si>
    <t>Rao R. Tummala</t>
  </si>
  <si>
    <t>Electronics engineering | Materials applications | Communications engineering</t>
  </si>
  <si>
    <t>https://www.accessengineeringlibrary.com/content/book/9780071459068</t>
  </si>
  <si>
    <t>CNC Programming Using Fanuc Custom Macro B, 1st Edition</t>
  </si>
  <si>
    <t>S. K. Sinha</t>
  </si>
  <si>
    <t>漏2010</t>
  </si>
  <si>
    <t>https://www.accessengineeringlibrary.com/content/book/9780071713320</t>
  </si>
  <si>
    <t>McGraw Hill's National Electrical Code 2020 Handbook, 30th Edition</t>
  </si>
  <si>
    <t>https://www.accessengineeringlibrary.com/content/book/9781260474800</t>
  </si>
  <si>
    <t>Civil Engineering Formulas, 2nd Edition</t>
  </si>
  <si>
    <t>Tyler G. Hicks</t>
  </si>
  <si>
    <t>https://www.accessengineeringlibrary.com/content/book/9780071614696</t>
  </si>
  <si>
    <t>Handbook of Mechanical Engineering Calculations, 2nd Edition</t>
  </si>
  <si>
    <t>Mechanical engineering</t>
  </si>
  <si>
    <t>https://www.accessengineeringlibrary.com/content/book/9780071458863</t>
  </si>
  <si>
    <t>Modeling of Asphalt Concrete, 1st Edition</t>
  </si>
  <si>
    <t>Y. Richard Kim</t>
  </si>
  <si>
    <t>Construction engineering | Materials | Materials applications</t>
  </si>
  <si>
    <t>Civil engineering | Materials engineering</t>
  </si>
  <si>
    <t>https://www.accessengineeringlibrary.com/content/book/9780071464628</t>
  </si>
  <si>
    <t>Schaum's Outline of Engineering Mechanics: Dynamics, 7th Edition</t>
  </si>
  <si>
    <t>Merle C. Potter</t>
  </si>
  <si>
    <t>https://www.accessengineeringlibrary.com/content/book/9781260462869</t>
  </si>
  <si>
    <t>Welding Licensing Exam Study Guide, 2nd Edition</t>
  </si>
  <si>
    <t>Mark R. Miller</t>
  </si>
  <si>
    <t>https://www.accessengineeringlibrary.com/content/book/9781260461466</t>
  </si>
  <si>
    <t>Soil Mechanics and Foundation Engineering: Fundamentals and Applications, 1st Edition</t>
  </si>
  <si>
    <t>Dr. Nagaratnam Sivakugan</t>
  </si>
  <si>
    <t>Structural engineering | Geotechnical engineering | Construction engineering</t>
  </si>
  <si>
    <t>https://www.accessengineeringlibrary.com/content/book/9781260468489</t>
  </si>
  <si>
    <t>Radiant Heating and Cooling Handbook, 1st Edition</t>
  </si>
  <si>
    <t>Richard D. Watson</t>
  </si>
  <si>
    <t>Materials applications | Heating ventilation and air conditioning | Transport phenomena</t>
  </si>
  <si>
    <t>Materials engineering | Mechanical engineering | Chemical engineering</t>
  </si>
  <si>
    <t>https://www.accessengineeringlibrary.com/content/book/9780070684997</t>
  </si>
  <si>
    <t>Global Project Management Handbook: Planning, Organizing, and Controlling International Projects, 2nd Edition</t>
  </si>
  <si>
    <t>David I. Cleland</t>
  </si>
  <si>
    <t>Project management | Operations management</t>
  </si>
  <si>
    <t>https://www.accessengineeringlibrary.com/content/book/9780071460453</t>
  </si>
  <si>
    <t>Frontiers in Antennas: Next Generation Design &amp; Engineering, 1st Edition</t>
  </si>
  <si>
    <t>Frank B. Gross</t>
  </si>
  <si>
    <t>https://www.accessengineeringlibrary.com/content/book/9780071637930</t>
  </si>
  <si>
    <t>Theory of Constraints Handbook, 1st Edition</t>
  </si>
  <si>
    <t>James F. Cox III Ph.D CFPIM CIRM</t>
  </si>
  <si>
    <t>Operations management | Production engineering | Project management</t>
  </si>
  <si>
    <t>https://www.accessengineeringlibrary.com/content/book/9780071665544</t>
  </si>
  <si>
    <t>CATIA Core Tools: Computer Aided Three-Dimensional Interactive Application, 1st Edition</t>
  </si>
  <si>
    <t>Michel Michaud</t>
  </si>
  <si>
    <t>https://www.accessengineeringlibrary.com/content/book/9780071700269</t>
  </si>
  <si>
    <t>Power System Stability and Control, 2nd Edition</t>
  </si>
  <si>
    <t>Prabha S. Kundur</t>
  </si>
  <si>
    <t>https://www.accessengineeringlibrary.com/content/book/9781260473544</t>
  </si>
  <si>
    <t>Distillation Operation, 1st Edition</t>
  </si>
  <si>
    <t>Henry Z. Kister</t>
  </si>
  <si>
    <t>Chemical processing equipment | Chemical processes</t>
  </si>
  <si>
    <t>https://www.accessengineeringlibrary.com/content/book/9780070349100</t>
  </si>
  <si>
    <t>Modern Optical Engineering: The Design of Optical Systems, 4th Edition</t>
  </si>
  <si>
    <t>Warren J. Smith</t>
  </si>
  <si>
    <t>Optical engineering | Material properties</t>
  </si>
  <si>
    <t>https://www.accessengineeringlibrary.com/content/book/9780071476874</t>
  </si>
  <si>
    <t>Fundamentals of Engineering FE Civil All-in-One Exam Guide, 2nd Edition</t>
  </si>
  <si>
    <t>Indranil Goswami Ph.D. P.E.</t>
  </si>
  <si>
    <t>Structural engineering | Solid mechanics | Fluid mechanics</t>
  </si>
  <si>
    <t>Civil engineering | Mechanical engineering | Chemical engineering</t>
  </si>
  <si>
    <t>https://www.accessengineeringlibrary.com/content/book/9781266161117</t>
  </si>
  <si>
    <t>McGraw Hill's National Electrical Safety Code (NESC) 2023 Handbook, 1st Edition</t>
  </si>
  <si>
    <t>David J. Marne P.E. B.S.E.E.</t>
  </si>
  <si>
    <t>https://www.accessengineeringlibrary.com/content/book/9781264257188</t>
  </si>
  <si>
    <t>Aircraft Powerplants: Powerplant Certification, 10th Edition</t>
  </si>
  <si>
    <t>Thomas W. Wild Ph.D.</t>
  </si>
  <si>
    <t>Power engineering | Aircraft | Fluid mechanics</t>
  </si>
  <si>
    <t>Electrical engineering | Energy engineering | Mechanical engineering | Aerospace engineering | Chemical engineering | Civil engineering</t>
  </si>
  <si>
    <t>https://www.accessengineeringlibrary.com/content/book/9781264564460</t>
  </si>
  <si>
    <t>Rain, Snow, and Ice Loads: Time-Saving Methods Using the 2018 IBC and ASCE/SEI 7-16, 1st Edition</t>
  </si>
  <si>
    <t>David A. Fanella</t>
  </si>
  <si>
    <t>Structural engineering | Solid mechanics | Construction engineering</t>
  </si>
  <si>
    <t>https://www.accessengineeringlibrary.com/content/book/9781260461527</t>
  </si>
  <si>
    <t>Principles of Computer Security: CompTIA Security+ and Beyond (Exam SY0-601), 6th Edition</t>
  </si>
  <si>
    <t>Dr. Wm. Arthur Conklin CompTIA Security+ CISSP GICSP GRID GCIP GCFA GCIA</t>
  </si>
  <si>
    <t>Security engineering | Computer security | Communications engineering</t>
  </si>
  <si>
    <t>Industrial engineering | Computer engineering | Electrical engineering</t>
  </si>
  <si>
    <t>https://www.accessengineeringlibrary.com/content/book/9781260474312</t>
  </si>
  <si>
    <t>Distillation Design, 1st Edition</t>
  </si>
  <si>
    <t>Chemical processes | Chemical processing equipment | Fluid mechanics</t>
  </si>
  <si>
    <t>https://www.accessengineeringlibrary.com/content/book/9780070349094</t>
  </si>
  <si>
    <t>Practical Optical System Layout: And Use of Stock Lenses, 1st Edition</t>
  </si>
  <si>
    <t>https://www.accessengineeringlibrary.com/content/book/9780070592544</t>
  </si>
  <si>
    <t>Design for Six Sigma: A Roadmap for Product Development, 2nd Edition</t>
  </si>
  <si>
    <t>Kai Yang</t>
  </si>
  <si>
    <t>https://www.accessengineeringlibrary.com/content/book/9780071547673</t>
  </si>
  <si>
    <t>Switching Power Supply Design, 3rd Edition</t>
  </si>
  <si>
    <t>Abraham Pressman</t>
  </si>
  <si>
    <t>https://www.accessengineeringlibrary.com/content/book/9780071482721</t>
  </si>
  <si>
    <t>Mechanical Design Handbook, Measurement, Analysis, and Control of Dynamic Systems, 2nd Edition</t>
  </si>
  <si>
    <t>Harold Rothbart</t>
  </si>
  <si>
    <t>Machine design | Solid mechanics | Materials applications</t>
  </si>
  <si>
    <t>Mechanical engineering | Civil engineering | Materials engineering</t>
  </si>
  <si>
    <t>https://www.accessengineeringlibrary.com/content/book/9780071466363</t>
  </si>
  <si>
    <t>Entrepreneurial Finance: Finance and Business Strategies for the Serious Entrepreneur, 4th Edition</t>
  </si>
  <si>
    <t>Steven Rogers</t>
  </si>
  <si>
    <t>Entrepreneurship | Finance | Engineering economics</t>
  </si>
  <si>
    <t>https://www.accessengineeringlibrary.com/content/book/9781260461442</t>
  </si>
  <si>
    <t>Electrical Power Distribution, 1st Edition</t>
  </si>
  <si>
    <t>TETRA TECH</t>
  </si>
  <si>
    <t>Power engineering | Human resource management | Solid mechanics</t>
  </si>
  <si>
    <t>Electrical engineering | Energy engineering | Mechanical engineering | Business skills | Civil engineering</t>
  </si>
  <si>
    <t>https://www.accessengineeringlibrary.com/content/book/9780071333016</t>
  </si>
  <si>
    <t>Site Planning and Design Handbook, 1st Edition</t>
  </si>
  <si>
    <t>Thomas H. Russ</t>
  </si>
  <si>
    <t>Land development | Geological engineering | Sustainability</t>
  </si>
  <si>
    <t>https://www.accessengineeringlibrary.com/content/book/9780071377843</t>
  </si>
  <si>
    <t>Construction Planning, Equipment, and Methods, 10th Edition</t>
  </si>
  <si>
    <t>The late Robert L. Peurifoy</t>
  </si>
  <si>
    <t>Construction engineering</t>
  </si>
  <si>
    <t>https://www.accessengineeringlibrary.com/content/book/9781264278725</t>
  </si>
  <si>
    <t>Schaum's Outline of Differential Equations, 5th Edition</t>
  </si>
  <si>
    <t>Richard Bronson Ph.D.</t>
  </si>
  <si>
    <t>https://www.accessengineeringlibrary.com/content/book/9781264258826</t>
  </si>
  <si>
    <t>Water Quality Control Handbook, 2nd Edition</t>
  </si>
  <si>
    <t>E. Roberts Alley</t>
  </si>
  <si>
    <t>Waste engineering | Wastewater engineering | Pollution</t>
  </si>
  <si>
    <t>https://www.accessengineeringlibrary.com/content/book/9780071467605</t>
  </si>
  <si>
    <t>Mass Timber Buildings and the IBC庐, 2021 Edition, 1st Edition</t>
  </si>
  <si>
    <t>International Code Council, American Wood Council</t>
  </si>
  <si>
    <t>Construction engineering | Construction management | Materials</t>
  </si>
  <si>
    <t>https://www.accessengineeringlibrary.com/content/book/9781265164348</t>
  </si>
  <si>
    <t>Flood and Tsunami Loads: Time-Saving Methods Using the 2018 IBC and ASCE/SEI 7-16, 1st Edition</t>
  </si>
  <si>
    <t>https://www.accessengineeringlibrary.com/content/book/9781260461503</t>
  </si>
  <si>
    <t>Electric Motor Handbook, 1st Edition</t>
  </si>
  <si>
    <t>James L. Kirtley Jr.</t>
  </si>
  <si>
    <t>https://www.accessengineeringlibrary.com/content/book/9780070359710</t>
  </si>
  <si>
    <t>Design of Reinforced Masonry Structures, 2nd Edition</t>
  </si>
  <si>
    <t>Narendra Taly Ph.D. P.E. F.ASCE</t>
  </si>
  <si>
    <t>https://www.accessengineeringlibrary.com/content/book/9780071475556</t>
  </si>
  <si>
    <t>Electric Vehicle Engineering, 1st Edition</t>
  </si>
  <si>
    <t>Per Enge Ph.D. M.S. B.S.</t>
  </si>
  <si>
    <t>Power engineering | Transportation engineering | Sustainability</t>
  </si>
  <si>
    <t>Electrical engineering | Energy engineering | Mechanical engineering | Civil engineering | Environmental engineering</t>
  </si>
  <si>
    <t>https://www.accessengineeringlibrary.com/content/book/9781260464078</t>
  </si>
  <si>
    <t>Civil Engineering PE Practice Exams: Breadth and Depth, 2nd Edition</t>
  </si>
  <si>
    <t>Dr. Indranil Goswami Ph.D. P.E.</t>
  </si>
  <si>
    <t>https://www.accessengineeringlibrary.com/content/book/9781260466928</t>
  </si>
  <si>
    <t>Hydraulic Design Handbook, 1st Edition</t>
  </si>
  <si>
    <t>https://www.accessengineeringlibrary.com/content/book/9780070411524</t>
  </si>
  <si>
    <t>Hybrid Electric Vehicle Design and Control: Intelligent Omnidirectional Hybrids, 1st Edition</t>
  </si>
  <si>
    <t>Yangsheng Xu</t>
  </si>
  <si>
    <t>Power engineering | Transportation engineering</t>
  </si>
  <si>
    <t>https://www.accessengineeringlibrary.com/content/book/9780071826839</t>
  </si>
  <si>
    <t>Handbook of Switchgears, 1st Edition</t>
  </si>
  <si>
    <t>Bharat Heavy Electricals Limited</t>
  </si>
  <si>
    <t>https://www.accessengineeringlibrary.com/content/book/9780071476966</t>
  </si>
  <si>
    <t>Phase-Locked Loops: Design, Simulation, and Applications, 6th Edition</t>
  </si>
  <si>
    <t>Roland E. Best</t>
  </si>
  <si>
    <t>https://www.accessengineeringlibrary.com/content/book/9780071493758</t>
  </si>
  <si>
    <t>Practical Antenna Handbook, 5th Edition</t>
  </si>
  <si>
    <t>Joseph J. Carr</t>
  </si>
  <si>
    <t>https://www.accessengineeringlibrary.com/content/book/9780071639583</t>
  </si>
  <si>
    <t>Transport Phenomena for Biological and Agricultural Engineers: A Problem-Based Approach, 1st Edition</t>
  </si>
  <si>
    <t>Praveen Kolar PhD</t>
  </si>
  <si>
    <t>Transport phenomena | Fluid mechanics | Heat transfer</t>
  </si>
  <si>
    <t>Chemical engineering | Civil engineering | Mechanical engineering | Sciences</t>
  </si>
  <si>
    <t>https://www.accessengineeringlibrary.com/content/book/9781264268221</t>
  </si>
  <si>
    <t>Breakthrough Improvement with QI Macros and Excel庐: Finding the Invisible Low-Hanging Fruit, 1st Edition</t>
  </si>
  <si>
    <t>Jay Arthur</t>
  </si>
  <si>
    <t>https://www.accessengineeringlibrary.com/content/book/9780071822831</t>
  </si>
  <si>
    <t>Forensic Structural Engineering Handbook, Second Edition, Editor Edition</t>
  </si>
  <si>
    <t>Robert T. Ratay</t>
  </si>
  <si>
    <t>https://www.accessengineeringlibrary.com/content/book/9780071498845</t>
  </si>
  <si>
    <t>Digital Analysis of Remotely Sensed Imagery, 1st Edition</t>
  </si>
  <si>
    <t>Jay Gao</t>
  </si>
  <si>
    <t>Signal processing | Artificial intelligence | Communications engineering</t>
  </si>
  <si>
    <t>Electrical engineering | Computer science</t>
  </si>
  <si>
    <t>https://www.accessengineeringlibrary.com/content/book/9780071604659</t>
  </si>
  <si>
    <t>Existing Sewer Evaluation and Rehabilitation: WEF Manual of Practice No. FD-6 ASCE/EWRI Manuals and Reports on Engineering Practice No. 62, 3rd Edition</t>
  </si>
  <si>
    <t>https://www.accessengineeringlibrary.com/content/book/9780071614757</t>
  </si>
  <si>
    <t>Blade Design and Analysis for Steam Turbines, 1st Edition</t>
  </si>
  <si>
    <t>Dr. Murari P. Singh</t>
  </si>
  <si>
    <t>Power engineering | Solid mechanics | Structural engineering</t>
  </si>
  <si>
    <t>https://www.accessengineeringlibrary.com/content/book/9780071635745</t>
  </si>
  <si>
    <t>Structural Engineering SE All-in-One Exam Guide: Breadth and Depth, 2nd Edition</t>
  </si>
  <si>
    <t>Dave K. Adams P.E. S.E.</t>
  </si>
  <si>
    <t>https://www.accessengineeringlibrary.com/content/book/9781264651764</t>
  </si>
  <si>
    <t>In Vivo Clinical Imaging and Diagnosis, 1st Edition</t>
  </si>
  <si>
    <t>James Tunnell</t>
  </si>
  <si>
    <t>Optical engineering | Biomedical engineering | Biology</t>
  </si>
  <si>
    <t>Electrical engineering | Bioengineering | Sciences</t>
  </si>
  <si>
    <t>https://www.accessengineeringlibrary.com/content/book/9780071626835</t>
  </si>
  <si>
    <t>Toyota Way Fieldbook, 1st Edition</t>
  </si>
  <si>
    <t>Quality engineering | Production engineering | Quality management</t>
  </si>
  <si>
    <t>https://www.accessengineeringlibrary.com/content/book/9780071448932</t>
  </si>
  <si>
    <t>Carbon Nano Forms and Applications, 1st Edition</t>
  </si>
  <si>
    <t>Maheshwar Sharon</t>
  </si>
  <si>
    <t>Materials | Power engineering</t>
  </si>
  <si>
    <t>Materials engineering | Electrical engineering | Energy engineering | Mechanical engineering</t>
  </si>
  <si>
    <t>https://www.accessengineeringlibrary.com/content/book/9780071639606</t>
  </si>
  <si>
    <t>PMP Project Management Professional All-in-One Exam Guide, 1st Edition</t>
  </si>
  <si>
    <t>Joseph Phillips PMP PMI-ACP庐 PSM庐 ITIL庐 CompTIA Project+鈩?CompTIA CTT+鈩?,McGraw-Hill Professional"</t>
  </si>
  <si>
    <t>Crucial Conversations: Tools for Talking When Stakes are High, 3rd Edition</t>
  </si>
  <si>
    <t>Joseph Grenny</t>
  </si>
  <si>
    <t>https://www.accessengineeringlibrary.com/content/book/9781260474183</t>
  </si>
  <si>
    <t>Bioreactors: Analysis and Design, 1st Edition</t>
  </si>
  <si>
    <t>Professor Tapobrata Panda</t>
  </si>
  <si>
    <t>Biochemical engineering</t>
  </si>
  <si>
    <t>Bioengineering | Chemical engineering</t>
  </si>
  <si>
    <t>https://www.accessengineeringlibrary.com/content/book/9780070704244</t>
  </si>
  <si>
    <t>Wire Bonding in Microelectronics, 3rd Edition</t>
  </si>
  <si>
    <t>George Harman</t>
  </si>
  <si>
    <t>Materials applications | Production engineering | Electronics engineering</t>
  </si>
  <si>
    <t>https://www.accessengineeringlibrary.com/content/book/9780071476232</t>
  </si>
  <si>
    <t>Handbook of Optics: Volume V 鈥?Atmospheric Optics, Modulators, Fiber Optics, X-Ray and Neutron Optics, 3rd Edition</t>
  </si>
  <si>
    <t>https://www.accessengineeringlibrary.com/content/book/9780071633130</t>
  </si>
  <si>
    <t>Switchmode Power Supply Handbook, 3rd Edition</t>
  </si>
  <si>
    <t>Keith Billings</t>
  </si>
  <si>
    <t>https://www.accessengineeringlibrary.com/content/book/9780071639712</t>
  </si>
  <si>
    <t>Java: The Complete Reference, 12th Edition</t>
  </si>
  <si>
    <t>https://www.accessengineeringlibrary.com/content/book/9781260463415</t>
  </si>
  <si>
    <t>Mechanics of Asphalt: Microstructure and Micromechanics, 1st Edition</t>
  </si>
  <si>
    <t>Linbing Wang</t>
  </si>
  <si>
    <t>Materials applications | Construction engineering | Materials</t>
  </si>
  <si>
    <t>https://www.accessengineeringlibrary.com/content/book/9780071498548</t>
  </si>
  <si>
    <t>Project Management: Strategic Design and Implementation, 5th Edition</t>
  </si>
  <si>
    <t>https://www.accessengineeringlibrary.com/content/book/9780071471602</t>
  </si>
  <si>
    <t>Vibrations of Continuous Systems, 1st Edition</t>
  </si>
  <si>
    <t>Arthur W. Leissa</t>
  </si>
  <si>
    <t>https://www.accessengineeringlibrary.com/content/book/9780071714792</t>
  </si>
  <si>
    <t>Information Technology in Water and Wastewater Utilities: WEF MoP No. 33, 1st Edition</t>
  </si>
  <si>
    <t>Information technology | Waste engineering | Wastewater engineering</t>
  </si>
  <si>
    <t>Computer engineering | Computer science | Environmental engineering</t>
  </si>
  <si>
    <t>https://www.accessengineeringlibrary.com/content/book/9780071737050</t>
  </si>
  <si>
    <t>Structural Wood Design Examples, 2015/2018 Edition, 1st Edition</t>
  </si>
  <si>
    <t>American Wood Council</t>
  </si>
  <si>
    <t>https://www.accessengineeringlibrary.com/content/book/9781265169145</t>
  </si>
  <si>
    <t>Facility Piping Systems Handbook: For Industrial, Commercial, and Healthcare Facilities, 3rd Edition</t>
  </si>
  <si>
    <t>Michael Frankel</t>
  </si>
  <si>
    <t>Water resources engineering | Pressure vessels and piping | Transport phenomena</t>
  </si>
  <si>
    <t>https://www.accessengineeringlibrary.com/content/book/9780071597210</t>
  </si>
  <si>
    <t>Design for Six Sigma for Service, 1st Edition</t>
  </si>
  <si>
    <t>https://www.accessengineeringlibrary.com/content/book/9780071445559</t>
  </si>
  <si>
    <t>Satellite Communications, 4th Edition</t>
  </si>
  <si>
    <t>Dennis Roddy</t>
  </si>
  <si>
    <t>Communications engineering | Signal processing | Electronics engineering</t>
  </si>
  <si>
    <t>https://www.accessengineeringlibrary.com/content/book/9780071462983</t>
  </si>
  <si>
    <t>Mechanisms and Mechanical Devices Sourcebook, 5th Edition</t>
  </si>
  <si>
    <t>Machine design</t>
  </si>
  <si>
    <t>https://www.accessengineeringlibrary.com/content/book/9780071704427</t>
  </si>
  <si>
    <t>Ethics in Civil and Structural Engineering: Professional Responsibility and Standard of Care, 1st Edition</t>
  </si>
  <si>
    <t>Dave K. Adams</t>
  </si>
  <si>
    <t>Engineering ethics | Civil engineering</t>
  </si>
  <si>
    <t>https://www.accessengineeringlibrary.com/content/book/9781260463118</t>
  </si>
  <si>
    <t>Transport Phenomena in Biomedical Engineering: Artifical organ Design and Development, and Tissue Engineering, 1st Edition</t>
  </si>
  <si>
    <t>Kal Renganathan Sharma</t>
  </si>
  <si>
    <t>Transport phenomena | Production engineering | Materials applications</t>
  </si>
  <si>
    <t>Chemical engineering | Industrial engineering | Materials engineering</t>
  </si>
  <si>
    <t>https://www.accessengineeringlibrary.com/content/book/9780071663977</t>
  </si>
  <si>
    <t>Drucker Lectures: Essential Lessons on Management, Society and Economy, 1st Edition</t>
  </si>
  <si>
    <t>Rick Wartzman</t>
  </si>
  <si>
    <t>https://www.accessengineeringlibrary.com/content/book/9780071700450</t>
  </si>
  <si>
    <t>Power Integrity: Measuring, Optimizing, and Troubleshooting Power Related Parameters in Electronics Systems, 1st Edition</t>
  </si>
  <si>
    <t>Steven M. Sandler</t>
  </si>
  <si>
    <t>https://www.accessengineeringlibrary.com/content/book/9780071830997</t>
  </si>
  <si>
    <t>Hardware Implementation of Finite-Field Arithmetic, 1st Edition</t>
  </si>
  <si>
    <t>Jean-Pierre Deschamps</t>
  </si>
  <si>
    <t>Circuit design | Logic design | Signal processing</t>
  </si>
  <si>
    <t>Electrical engineering | Computer engineering</t>
  </si>
  <si>
    <t>https://www.accessengineeringlibrary.com/content/book/9780071545815</t>
  </si>
  <si>
    <t>Chemical Process and Design Handbook, 1st Edition</t>
  </si>
  <si>
    <t>Chemical processes | Production engineering</t>
  </si>
  <si>
    <t>Chemical engineering | Industrial engineering</t>
  </si>
  <si>
    <t>https://www.accessengineeringlibrary.com/content/book/9780071374330</t>
  </si>
  <si>
    <t>Engineering Guide to LEED - New Construction: Sustainable Construction for Engineers, 1st Edition</t>
  </si>
  <si>
    <t>Liv Haselbach</t>
  </si>
  <si>
    <t>Sustainability | Construction engineering | Water resources engineering</t>
  </si>
  <si>
    <t>https://www.accessengineeringlibrary.com/content/book/9780071489935</t>
  </si>
  <si>
    <t>Presentation Secrets of Steve Jobs: How to Be Insanely Great in Front of Any Audience, 1st Edition</t>
  </si>
  <si>
    <t>Carmine Gallo</t>
  </si>
  <si>
    <t>https://www.accessengineeringlibrary.com/content/book/9780071636087</t>
  </si>
  <si>
    <t>Solar Hydrogen Generation: Transition Metal Oxides in Water Photoelectrolysis, 1st Edition</t>
  </si>
  <si>
    <t>Jinghua Guo Ph.D.</t>
  </si>
  <si>
    <t>Materials applications | Chemical processes | Optical engineering</t>
  </si>
  <si>
    <t>Materials engineering | Chemical engineering | Electrical engineering</t>
  </si>
  <si>
    <t>https://www.accessengineeringlibrary.com/content/book/9780071701266</t>
  </si>
  <si>
    <t>Exergy Tables: A Comprehensive Set of Exergy Values to Streamline Energy Efficiency Analysis, 1st Edition</t>
  </si>
  <si>
    <t>Lingyan Deng PhD</t>
  </si>
  <si>
    <t>https://www.accessengineeringlibrary.com/content/book/9781264715725</t>
  </si>
  <si>
    <t>Automation Advantage: Embrace the Future of Productivity and Improve Speed, Quality, and Customer Experience Through AI, 1st Edition</t>
  </si>
  <si>
    <t>Bhaskar Ghosh PhD</t>
  </si>
  <si>
    <t>Control engineering</t>
  </si>
  <si>
    <t>https://www.accessengineeringlibrary.com/content/book/9781260473292</t>
  </si>
  <si>
    <t>Seismic Loads: Time-Saving Methods Using the 2018 IBC and ASCE/SEI 7-16, 1st Edition</t>
  </si>
  <si>
    <t>Structural engineering | Systems engineering</t>
  </si>
  <si>
    <t>https://www.accessengineeringlibrary.com/content/book/9781260467390</t>
  </si>
  <si>
    <t>Carrier-Grade VoIP, 3rd Edition</t>
  </si>
  <si>
    <t>Richard Swale</t>
  </si>
  <si>
    <t>https://www.accessengineeringlibrary.com/content/book/9780071826600</t>
  </si>
  <si>
    <t>Construction Waterproofing Handbook, 2nd Edition</t>
  </si>
  <si>
    <t>Michael T. Kubal</t>
  </si>
  <si>
    <t>Construction engineering | Materials applications</t>
  </si>
  <si>
    <t>https://www.accessengineeringlibrary.com/content/book/9780071489737</t>
  </si>
  <si>
    <t>Biofuels Refining and Performance, 1st Edition</t>
  </si>
  <si>
    <t>Fuels | Power engineering | Chemical processes</t>
  </si>
  <si>
    <t>Energy engineering | Electrical engineering | Mechanical engineering | Chemical engineering</t>
  </si>
  <si>
    <t>https://www.accessengineeringlibrary.com/content/book/9780071489706</t>
  </si>
  <si>
    <t>Human Factors and Ergonomics Design Handbook, 3rd Edition</t>
  </si>
  <si>
    <t>Barry Tillman</t>
  </si>
  <si>
    <t>Human factors engineering | Construction engineering | Systems engineering</t>
  </si>
  <si>
    <t>https://www.accessengineeringlibrary.com/content/book/9780071702874</t>
  </si>
  <si>
    <t>Industrial Water Quality, 4th Edition</t>
  </si>
  <si>
    <t>W. Wesley Eckenfelder</t>
  </si>
  <si>
    <t>https://www.accessengineeringlibrary.com/content/book/9780071548663</t>
  </si>
  <si>
    <t>Groundwater Resources: Sustainability, Management, and Restoration, 1st Edition</t>
  </si>
  <si>
    <t>Neven Kresic</t>
  </si>
  <si>
    <t>https://www.accessengineeringlibrary.com/content/book/9780071492737</t>
  </si>
  <si>
    <t>Nanotechnology for Environmental Decontamination, 1st Edition</t>
  </si>
  <si>
    <t>Manoj K. Ram</t>
  </si>
  <si>
    <t>https://www.accessengineeringlibrary.com/content/book/9780071702799</t>
  </si>
  <si>
    <t>Toyota Way: 14 Management Principles from the World's Greatest Manufacturer, 1st Edition</t>
  </si>
  <si>
    <t>Dr. Jeffrey K. Liker</t>
  </si>
  <si>
    <t>https://www.accessengineeringlibrary.com/content/book/9780071392310</t>
  </si>
  <si>
    <t>Wind Loads: Time-Saving Methods Using the 2018 IBC and ASCE/SEI 7-16, 1st Edition</t>
  </si>
  <si>
    <t>David A Fanella</t>
  </si>
  <si>
    <t>https://www.accessengineeringlibrary.com/content/book/9781260467420</t>
  </si>
  <si>
    <t>Fundamentals of Radar Signal Processing, 3rd Edition</t>
  </si>
  <si>
    <t>Mark A. Richards Ph.D.</t>
  </si>
  <si>
    <t>Signal processing | Communications engineering</t>
  </si>
  <si>
    <t>https://www.accessengineeringlibrary.com/content/book/9781260468717</t>
  </si>
  <si>
    <t>Green Supply Chain Management: Product Life Cycle Approach, 1st Edition</t>
  </si>
  <si>
    <t>Hsiao-Fan Wang</t>
  </si>
  <si>
    <t>Production engineering | Sustainability | Operations management</t>
  </si>
  <si>
    <t>Industrial engineering | Energy engineering | Environmental engineering | Engineering management</t>
  </si>
  <si>
    <t>https://www.accessengineeringlibrary.com/content/book/9780071622837</t>
  </si>
  <si>
    <t>A Working Guide to Process Equipment, 5th Edition</t>
  </si>
  <si>
    <t>Norman P. Lieberman</t>
  </si>
  <si>
    <t>Transport phenomena | Fluid mechanics | Mechanical thermodynamics</t>
  </si>
  <si>
    <t>https://www.accessengineeringlibrary.com/content/book/9781260461664</t>
  </si>
  <si>
    <t>Product Manager's Desk Reference, 3rd Edition</t>
  </si>
  <si>
    <t>Steven Haines</t>
  </si>
  <si>
    <t>Product management | Marketing</t>
  </si>
  <si>
    <t>https://www.accessengineeringlibrary.com/content/book/9781260468540</t>
  </si>
  <si>
    <t>Orlicky's Material Requirements Planning, 4th Edition</t>
  </si>
  <si>
    <t>Carol Ptak</t>
  </si>
  <si>
    <t>Operations management | Materials handling</t>
  </si>
  <si>
    <t>Engineering management | Industrial engineering | Mechanical engineering</t>
  </si>
  <si>
    <t>https://www.accessengineeringlibrary.com/content/book/9781264264575</t>
  </si>
  <si>
    <t>Modular Design for Machine Tools, 1st Edition</t>
  </si>
  <si>
    <t>Yoshimi Ito</t>
  </si>
  <si>
    <t>Materials applications | Production engineering | Structural engineering</t>
  </si>
  <si>
    <t>Materials engineering | Industrial engineering | Civil engineering</t>
  </si>
  <si>
    <t>https://www.accessengineeringlibrary.com/content/book/9780071496605</t>
  </si>
  <si>
    <t>Multivariate Statistical Methods in Quality Management, 1st Edition</t>
  </si>
  <si>
    <t>Statistics | Quality management | Quality engineering</t>
  </si>
  <si>
    <t>Computer science | Mathematics | Engineering management | Industrial engineering</t>
  </si>
  <si>
    <t>https://www.accessengineeringlibrary.com/content/book/9780071432085</t>
  </si>
  <si>
    <t>Water Resources Sustainability, 1st Edition</t>
  </si>
  <si>
    <t>Larry W. Mays Ph.D. P.E. P.H.</t>
  </si>
  <si>
    <t>https://www.accessengineeringlibrary.com/content/book/9780071462303</t>
  </si>
  <si>
    <t>McGraw Hill's Crash Course on the US Building Codes, 1st Edition</t>
  </si>
  <si>
    <t>Richard Racz PE</t>
  </si>
  <si>
    <t>Construction management | Structural engineering | Construction engineering</t>
  </si>
  <si>
    <t>https://www.accessengineeringlibrary.com/content/book/9876543211111</t>
  </si>
  <si>
    <t>Geotechnical Engineering: Soil and Foundation Principles and Practice, 5th Edition</t>
  </si>
  <si>
    <t>R. L. Handy</t>
  </si>
  <si>
    <t>Construction engineering | Geological engineering | Structural engineering</t>
  </si>
  <si>
    <t>https://www.accessengineeringlibrary.com/content/book/9780071481205</t>
  </si>
  <si>
    <t>Pump Handbook, 4th Edition</t>
  </si>
  <si>
    <t>Igor J. Karassik</t>
  </si>
  <si>
    <t>https://www.accessengineeringlibrary.com/content/book/9780071460446</t>
  </si>
  <si>
    <t>Quantitative Phase Imaging of Cells and Tissues, 1st Edition</t>
  </si>
  <si>
    <t>Gabriel Popescu</t>
  </si>
  <si>
    <t>https://www.accessengineeringlibrary.com/content/book/9780071663427</t>
  </si>
  <si>
    <t>Fundamentals and Applications of Renewable Energy, 2nd Edition</t>
  </si>
  <si>
    <t>Mehmet Kano臒lu</t>
  </si>
  <si>
    <t>https://www.accessengineeringlibrary.com/content/book/9781265079659</t>
  </si>
  <si>
    <t>ALUMINIUM ROLLING: Processes, Principles &amp; Applications, 1st Edition</t>
  </si>
  <si>
    <t>R. V. Singh</t>
  </si>
  <si>
    <t>https://www.accessengineeringlibrary.com/content/book/9780070704442</t>
  </si>
  <si>
    <t>Video Over Wireless, 1st Edition</t>
  </si>
  <si>
    <t>Benny Bing</t>
  </si>
  <si>
    <t>https://www.accessengineeringlibrary.com/content/book/9780071849289</t>
  </si>
  <si>
    <t>Power Quality in Electrical Systems, 1st Edition</t>
  </si>
  <si>
    <t>Alexander Kusko</t>
  </si>
  <si>
    <t>Power engineering | Solid mechanics | Electronics engineering</t>
  </si>
  <si>
    <t>https://www.accessengineeringlibrary.com/content/book/9780071470759</t>
  </si>
  <si>
    <t>Petroleum Fuels Manufacturing Handbook: Including Specialty Products and Sustainable Manufacturing Techniques, 1st Edition</t>
  </si>
  <si>
    <t>Surinder Parkash</t>
  </si>
  <si>
    <t>Fuels | Petroleum engineering | Power engineering</t>
  </si>
  <si>
    <t>Energy engineering | Electrical engineering | Mechanical engineering</t>
  </si>
  <si>
    <t>https://www.accessengineeringlibrary.com/content/book/9780071632409</t>
  </si>
  <si>
    <t>Teach Yourself Electricity and Electronics, 7th Edition</t>
  </si>
  <si>
    <t>Stan Gibilisco</t>
  </si>
  <si>
    <t>https://www.accessengineeringlibrary.com/content/book/9781264441389</t>
  </si>
  <si>
    <t>Modern Plastics Handbook, 1st Edition</t>
  </si>
  <si>
    <t>Materials applications | Chemical processes | Production engineering</t>
  </si>
  <si>
    <t>Materials engineering | Chemical engineering | Industrial engineering</t>
  </si>
  <si>
    <t>https://www.accessengineeringlibrary.com/content/book/9780070267145</t>
  </si>
  <si>
    <t>Sustainability in the Process Industry: Integration and Optimization, 1st Edition</t>
  </si>
  <si>
    <t>Jir铆 Klemes</t>
  </si>
  <si>
    <t>Sustainability | Water resources engineering | Transport phenomena</t>
  </si>
  <si>
    <t>Energy engineering | Environmental engineering | Civil engineering | Chemical engineering</t>
  </si>
  <si>
    <t>https://www.accessengineeringlibrary.com/content/book/9780071605540</t>
  </si>
  <si>
    <t>McGraw-Hill Machining and Metalworking Handbook, 3rd Edition</t>
  </si>
  <si>
    <t>https://www.accessengineeringlibrary.com/content/book/9780071457873</t>
  </si>
  <si>
    <t>Six Sigma Leader: How Top Executives Will Prevail in the 21st Century, 1st Edition</t>
  </si>
  <si>
    <t>Leadership | Quality management | Quality engineering</t>
  </si>
  <si>
    <t>Business skills | Engineering management | Industrial engineering</t>
  </si>
  <si>
    <t>https://www.accessengineeringlibrary.com/content/book/9780071454087</t>
  </si>
  <si>
    <t>Standard Aircraft Handbook for Mechanics and Technicians, 8th Edition</t>
  </si>
  <si>
    <t>Ronald Sterkenburg</t>
  </si>
  <si>
    <t>Materials applications | Production engineering | Aircraft</t>
  </si>
  <si>
    <t>Materials engineering | Industrial engineering | Aerospace engineering</t>
  </si>
  <si>
    <t>https://www.accessengineeringlibrary.com/content/book/9781260468922</t>
  </si>
  <si>
    <t>Handbook of Plastics Technologies: The Complete Guide to Properties and Performance, 1st Edition</t>
  </si>
  <si>
    <t>https://www.accessengineeringlibrary.com/content/book/9780071460682</t>
  </si>
  <si>
    <t>Open Channel Hydraulics, 3rd Edition</t>
  </si>
  <si>
    <t>Terry W. Sturm Ph.D. P.E. F.ASCE</t>
  </si>
  <si>
    <t>Fluid mechanics | Transport phenomena | Water resources engineering</t>
  </si>
  <si>
    <t>https://www.accessengineeringlibrary.com/content/book/9781260469707</t>
  </si>
  <si>
    <t>Programming the Raspberry Pi: Getting Started with Python, 3rd Edition</t>
  </si>
  <si>
    <t>Makerspace electronics | Python</t>
  </si>
  <si>
    <t>Makerspace | Computer science</t>
  </si>
  <si>
    <t>https://www.accessengineeringlibrary.com/content/book/9781264257355</t>
  </si>
  <si>
    <t>Disassembly Line: Balancing and Modeling, 1st Edition</t>
  </si>
  <si>
    <t>Seamus M. McGovern</t>
  </si>
  <si>
    <t>Production engineering | Artificial intelligence</t>
  </si>
  <si>
    <t>https://www.accessengineeringlibrary.com/content/book/9780071622875</t>
  </si>
  <si>
    <t>Heating Boiler Operator's Manual: Maintenance, Operation, and Repair, 1st Edition</t>
  </si>
  <si>
    <t>Mohammad A. Malek Ph.D. P.E.</t>
  </si>
  <si>
    <t>Mechanical thermodynamics | Pressure vessels and piping | Power engineering</t>
  </si>
  <si>
    <t>Mechanical engineering | Electrical engineering | Energy engineering</t>
  </si>
  <si>
    <t>https://www.accessengineeringlibrary.com/content/book/9780071475228</t>
  </si>
  <si>
    <t>Commercial Aviation Safety, 7th Edition</t>
  </si>
  <si>
    <t>Anthony Lawrenson PhD</t>
  </si>
  <si>
    <t>Transportation engineering | Aeronautics | Safety engineering</t>
  </si>
  <si>
    <t>Civil engineering | Aerospace engineering | Industrial engineering</t>
  </si>
  <si>
    <t>https://www.accessengineeringlibrary.com/content/book/9781264278701</t>
  </si>
  <si>
    <t>Schaum's Outline of Fluid Mechanics, 2nd Edition</t>
  </si>
  <si>
    <t>https://www.accessengineeringlibrary.com/content/book/9781260462845</t>
  </si>
  <si>
    <t>Schaum's Outline of Calculus, 7th Edition</t>
  </si>
  <si>
    <t>Elliott Mendelson Ph.D.</t>
  </si>
  <si>
    <t>https://www.accessengineeringlibrary.com/content/book/9781264258338</t>
  </si>
  <si>
    <t>Handbook of Environmental Engineering Calculations, 2nd Edition</t>
  </si>
  <si>
    <t>C. C. Lee</t>
  </si>
  <si>
    <t>https://www.accessengineeringlibrary.com/content/book/9780071475839</t>
  </si>
  <si>
    <t>Handbook of Die Design, 2nd Edition</t>
  </si>
  <si>
    <t>Ivana Suchy</t>
  </si>
  <si>
    <t>https://www.accessengineeringlibrary.com/content/book/9780071462716</t>
  </si>
  <si>
    <t>Alternative Water Sources and Wastewater Management, 1st Edition</t>
  </si>
  <si>
    <t>E. W. "Bob" Boulware</t>
  </si>
  <si>
    <t>Water resources engineering | Waste engineering | Sustainability</t>
  </si>
  <si>
    <t>https://www.accessengineeringlibrary.com/content/book/9780071719513</t>
  </si>
  <si>
    <t>Nutrient Removal: WEF MoP No. 34, 1st Edition</t>
  </si>
  <si>
    <t>Wastewater engineering | Waste engineering</t>
  </si>
  <si>
    <t>https://www.accessengineeringlibrary.com/content/book/9780071737098</t>
  </si>
  <si>
    <t>Sustainability in Construction: LEED Green Associate Certification Preparation, 1st Edition</t>
  </si>
  <si>
    <t>Husam A. Alshareef</t>
  </si>
  <si>
    <t>https://www.accessengineeringlibrary.com/content/book/9781265012816</t>
  </si>
  <si>
    <t>Maynard's Industrial and Systems Engineering Handbook, 6th Edition</t>
  </si>
  <si>
    <t>Bopaya M. Bidanda</t>
  </si>
  <si>
    <t>https://www.accessengineeringlibrary.com/content/book/9781260461565</t>
  </si>
  <si>
    <t>Fundamentals of Artificial Intelligence: Problem Solving and Automated Reasoning, 1st Edition</t>
  </si>
  <si>
    <t>Miroslav Kubat</t>
  </si>
  <si>
    <t>Artificial intelligence</t>
  </si>
  <si>
    <t>https://www.accessengineeringlibrary.com/content/book/9781260467789</t>
  </si>
  <si>
    <t>Reverse Engineering: Mechanisms, Structures, Systems &amp; Materials, 1st Edition</t>
  </si>
  <si>
    <t>Robert W. Messler Jr. Ph.D. FASM FAWS</t>
  </si>
  <si>
    <t>Reverse engineering | Production engineering | Materials applications</t>
  </si>
  <si>
    <t>Engineering management | Industrial engineering | Materials engineering</t>
  </si>
  <si>
    <t>https://www.accessengineeringlibrary.com/content/book/9780071825160</t>
  </si>
  <si>
    <t>Handbook of Transportation Engineering, Volume I: Systems and Operations, 2nd Edition</t>
  </si>
  <si>
    <t>Transportation engineering | Operations management</t>
  </si>
  <si>
    <t>https://www.accessengineeringlibrary.com/content/book/9780071614924</t>
  </si>
  <si>
    <t>Schaum鈥檚 Outline of Biochemistry, 3rd Edition</t>
  </si>
  <si>
    <t>Philip W. Kuchel Ph.D</t>
  </si>
  <si>
    <t>Biology</t>
  </si>
  <si>
    <t>Bioengineering | Sciences</t>
  </si>
  <si>
    <t>https://www.accessengineeringlibrary.com/content/book/9780071472272</t>
  </si>
  <si>
    <t>Engineering Thermodynamics of Thermal Radiation: for Solar Power Utilization, 1st Edition</t>
  </si>
  <si>
    <t>Ryszard Petela</t>
  </si>
  <si>
    <t>Mechanical thermodynamics | Chemical thermodynamics | Materials applications</t>
  </si>
  <si>
    <t>Mechanical engineering | Chemical engineering | Materials engineering</t>
  </si>
  <si>
    <t>https://www.accessengineeringlibrary.com/content/book/9780071639620</t>
  </si>
  <si>
    <t>Sales Essentials: The Tools You Need at Every Stage to Close More Deals and Crush Your Quota, 1st Edition</t>
  </si>
  <si>
    <t>Rana Salman MBA PhD</t>
  </si>
  <si>
    <t>Sales</t>
  </si>
  <si>
    <t>https://www.accessengineeringlibrary.com/content/book/9781265224448</t>
  </si>
  <si>
    <t>Area Array Packaging Handbook: Manufacturing and Assembly, 1st Edition</t>
  </si>
  <si>
    <t>Ph.D. Ken Gilleo</t>
  </si>
  <si>
    <t>https://www.accessengineeringlibrary.com/content/book/9780071374934</t>
  </si>
  <si>
    <t>Trenchless Technology Piping: Installation and Inspection, 1st Edition</t>
  </si>
  <si>
    <t>Mohammad Najafi</t>
  </si>
  <si>
    <t>https://www.accessengineeringlibrary.com/content/book/9780071489287</t>
  </si>
  <si>
    <t>Electromechanical Devices &amp; Components Illustrated Sourcebook, 1st Edition</t>
  </si>
  <si>
    <t>Brian S. Elliott</t>
  </si>
  <si>
    <t>https://www.accessengineeringlibrary.com/content/book/9780071477529</t>
  </si>
  <si>
    <t>Biofilm Reactors - WEF MoP 35, 1st Edition</t>
  </si>
  <si>
    <t>The Water Environment Federation</t>
  </si>
  <si>
    <t>https://www.accessengineeringlibrary.com/content/book/9780071737074</t>
  </si>
  <si>
    <t>Polymer Nanocomposites: Processing, Characterization, and Applications, 2nd Edition</t>
  </si>
  <si>
    <t>Joseph H. Koo Sc.D.</t>
  </si>
  <si>
    <t>Materials | Materials applications</t>
  </si>
  <si>
    <t>https://www.accessengineeringlibrary.com/content/book/9781260132311</t>
  </si>
  <si>
    <t>Schaum's Outline of Probability, Random Variables, and Random Processes, 4th Edition</t>
  </si>
  <si>
    <t>Hwei P. Hsu</t>
  </si>
  <si>
    <t>Statistics</t>
  </si>
  <si>
    <t>Computer science | Mathematics</t>
  </si>
  <si>
    <t>https://www.accessengineeringlibrary.com/content/book/9781260453812</t>
  </si>
  <si>
    <t>Say It with Presentations, Second Edition, Revised &amp; Expanded: How to Design and Deliver Successful Business Presentations, 2nd Edition</t>
  </si>
  <si>
    <t>Gene Zelazny</t>
  </si>
  <si>
    <t>https://www.accessengineeringlibrary.com/content/book/9780071472890</t>
  </si>
  <si>
    <t>Bioinformatics: Sequence Alignment and Markov Models</t>
  </si>
  <si>
    <t>https://www.accessengineeringlibrary.com/content/book/9780071593069</t>
  </si>
  <si>
    <t>Teach Yourself Electricity and Electronics, 5th Edition</t>
  </si>
  <si>
    <t>https://www.accessengineeringlibrary.com/content/book/9780071741354</t>
  </si>
  <si>
    <t>Writing Winning Business Proposals, 3rd Edition</t>
  </si>
  <si>
    <t>Richard C. Freed</t>
  </si>
  <si>
    <t>Business communication | Entrepreneurship</t>
  </si>
  <si>
    <t>https://www.accessengineeringlibrary.com/content/book/9780071742320</t>
  </si>
  <si>
    <t>3D Printing and CNC Fabrication with SketchUp, 1st Edition</t>
  </si>
  <si>
    <t>Lydia Sloan Cline</t>
  </si>
  <si>
    <t>Makerspace fabrication | Construction engineering</t>
  </si>
  <si>
    <t>Makerspace | Civil engineering</t>
  </si>
  <si>
    <t>https://www.accessengineeringlibrary.com/content/book/9780071842419</t>
  </si>
  <si>
    <t>Geotechnical Engineer's Portable Handbook, 2nd Edition</t>
  </si>
  <si>
    <t>https://www.accessengineeringlibrary.com/content/book/9780071789714</t>
  </si>
  <si>
    <t>Foundation Engineering: Geotechnical Principles and Practical Applications, 1st Edition</t>
  </si>
  <si>
    <t>Richard L. Handy Ph.D.</t>
  </si>
  <si>
    <t>https://www.accessengineeringlibrary.com/content/book/9781260026030</t>
  </si>
  <si>
    <t>Beginner's Guide to Reading Schematics, 4th Edition</t>
  </si>
  <si>
    <t>https://www.accessengineeringlibrary.com/content/book/9781260031102</t>
  </si>
  <si>
    <t>Standard Handbook of Biomedical Engineering &amp; Design, Revised Edition</t>
  </si>
  <si>
    <t>https://www.accessengineeringlibrary.com/content/book/9780071356374</t>
  </si>
  <si>
    <t>Steel Water Storage Tanks: Design, Construction, Maintenance, and Repair, 1st Edition</t>
  </si>
  <si>
    <t>Steve Meier</t>
  </si>
  <si>
    <t>Water resources engineering | Structural engineering | Materials applications</t>
  </si>
  <si>
    <t>https://www.accessengineeringlibrary.com/content/book/9780071549387</t>
  </si>
  <si>
    <t>Green Roof Construction and Maintenance, 1st Edition</t>
  </si>
  <si>
    <t>Kelly Luckett</t>
  </si>
  <si>
    <t>Construction engineering | Sustainability | Construction management</t>
  </si>
  <si>
    <t>https://www.accessengineeringlibrary.com/content/book/9780071608800</t>
  </si>
  <si>
    <t>Environmental Studies: A Practitioner's Approach, 1st Edition</t>
  </si>
  <si>
    <t>Waste engineering | Water resources engineering | Sustainability</t>
  </si>
  <si>
    <t>Environmental engineering | Civil engineering | Energy engineering</t>
  </si>
  <si>
    <t>https://www.accessengineeringlibrary.com/content/book/9781259006050</t>
  </si>
  <si>
    <t>Factory Physics for Managers: How Leaders Improve Performance in a Post鈥揕ean Six Sigma World, 1st Edition</t>
  </si>
  <si>
    <t>Edward S. Pound</t>
  </si>
  <si>
    <t>Production engineering | Operations management | Process engineering</t>
  </si>
  <si>
    <t>https://www.accessengineeringlibrary.com/content/book/9780071822503</t>
  </si>
  <si>
    <t>Buried Pipe Design, 3rd Edition</t>
  </si>
  <si>
    <t>A. P. Moser</t>
  </si>
  <si>
    <t>https://www.accessengineeringlibrary.com/content/book/9780071476898</t>
  </si>
  <si>
    <t>Temporary Structures in Construction, 3rd Edition</t>
  </si>
  <si>
    <t>Robert T. Ratay Ph.D. P.E.</t>
  </si>
  <si>
    <t>https://www.accessengineeringlibrary.com/content/book/9780071753074</t>
  </si>
  <si>
    <t>Prevention and Control of Sewer System Overflows: MOP FD-17, 3rd Edition</t>
  </si>
  <si>
    <t>https://www.accessengineeringlibrary.com/content/book/9780071738606</t>
  </si>
  <si>
    <t>Time Management Essentials: The Tools You Need to Maximize Your Attention, Energy, and Productivity, 1st Edition</t>
  </si>
  <si>
    <t>Anna Dearmon Kornick</t>
  </si>
  <si>
    <t>Time management</t>
  </si>
  <si>
    <t>https://www.accessengineeringlibrary.com/content/book/9781264988778</t>
  </si>
  <si>
    <t>Construction Safety: Health, Practices, and OSHA, 1st Edition</t>
  </si>
  <si>
    <t>Dr. M. Rashad Islam</t>
  </si>
  <si>
    <t>Safety engineering | Construction engineering | Structural engineering</t>
  </si>
  <si>
    <t>https://www.accessengineeringlibrary.com/content/book/9781264257829</t>
  </si>
  <si>
    <t>Learn Aspen Plus in 24 Hours, 2nd Edition</t>
  </si>
  <si>
    <t>Thomas A. Adams II</t>
  </si>
  <si>
    <t>Transport phenomena | Mechanical thermodynamics | Engineering problem solving</t>
  </si>
  <si>
    <t>Chemical engineering | Mechanical engineering | Engineering management</t>
  </si>
  <si>
    <t>https://www.accessengineeringlibrary.com/content/book/9781264266654</t>
  </si>
  <si>
    <t>Heat and Mass Transfer for Chemical Engineers: Principles and Applications, 1st Edition</t>
  </si>
  <si>
    <t>Giorgio Carta Ph.D.</t>
  </si>
  <si>
    <t>Transport phenomena | Heat transfer | Materials applications</t>
  </si>
  <si>
    <t>Chemical engineering | Mechanical engineering | Sciences | Materials engineering</t>
  </si>
  <si>
    <t>https://www.accessengineeringlibrary.com/content/book/9781264266678</t>
  </si>
  <si>
    <t>High-Velocity Edge: How Market Leaders Leverage Operational Excellence to Beat the Competition, 1st Edition</t>
  </si>
  <si>
    <t>Steven J. Spear</t>
  </si>
  <si>
    <t>Solid mechanics | Production engineering | Systems engineering</t>
  </si>
  <si>
    <t>Civil engineering | Mechanical engineering | Industrial engineering</t>
  </si>
  <si>
    <t>https://www.accessengineeringlibrary.com/content/book/9780071741415</t>
  </si>
  <si>
    <t>McGraw-Hill 36-Hour Course: Operations Management, 1st Edition</t>
  </si>
  <si>
    <t>Linda L. Brennan Ph.D.</t>
  </si>
  <si>
    <t>Operations management | Project management | Quality engineering</t>
  </si>
  <si>
    <t>https://www.accessengineeringlibrary.com/content/book/9780071743839</t>
  </si>
  <si>
    <t>Optical System Design, 2nd Edition</t>
  </si>
  <si>
    <t>Robert Fischer</t>
  </si>
  <si>
    <t>https://www.accessengineeringlibrary.com/content/book/9780071472487</t>
  </si>
  <si>
    <t>Project Planning, Scheduling, and Control: The Ultimate Hands-On Guide to Bringing Projects in On Time and On Budget, 6th Edition</t>
  </si>
  <si>
    <t>James P. Lewis PhD</t>
  </si>
  <si>
    <t>https://www.accessengineeringlibrary.com/content/book/9781264286270</t>
  </si>
  <si>
    <t>Power Electronics in Energy Conversion Systems, 1st Edition</t>
  </si>
  <si>
    <t>Behrooz Mirafzal Ph.D.</t>
  </si>
  <si>
    <t>https://www.accessengineeringlibrary.com/content/book/9781260463804</t>
  </si>
  <si>
    <t>Standard Aircraft Engines Handbook, 1st Edition</t>
  </si>
  <si>
    <t>https://www.accessengineeringlibrary.com/content/book/9781264259144</t>
  </si>
  <si>
    <t>Lean Six Sigma Demystified, 2nd Edition</t>
  </si>
  <si>
    <t>Quality engineering | Quality management | Operations management</t>
  </si>
  <si>
    <t>https://www.accessengineeringlibrary.com/content/book/9780071749091</t>
  </si>
  <si>
    <t>Gray Hat Hacking: The Ethical Hacker's Handbook, 6th Edition</t>
  </si>
  <si>
    <t>Dr. Allen Harper</t>
  </si>
  <si>
    <t>https://www.accessengineeringlibrary.com/content/book/9781264268948</t>
  </si>
  <si>
    <t>Water Treatment Plant Design, 5th Edition</t>
  </si>
  <si>
    <t>The American Water Works Association (AWWA)</t>
  </si>
  <si>
    <t>Water treatment | Waste engineering | Wastewater engineering</t>
  </si>
  <si>
    <t>https://www.accessengineeringlibrary.com/content/book/9780071745727</t>
  </si>
  <si>
    <t>Sustainable Energy Systems in Architectural Design: A Blueprint for Green Building, 1st Edition</t>
  </si>
  <si>
    <t>https://www.accessengineeringlibrary.com/content/book/9780071469821</t>
  </si>
  <si>
    <t>Bionanotechnology: Engineering Concepts and Applications, 1st Edition</t>
  </si>
  <si>
    <t>Jie Chen Ph.D.</t>
  </si>
  <si>
    <t>Materials applications | Production engineering | Biomedical engineering</t>
  </si>
  <si>
    <t>Materials engineering | Industrial engineering | Bioengineering</t>
  </si>
  <si>
    <t>https://www.accessengineeringlibrary.com/content/book/9781260464146</t>
  </si>
  <si>
    <t>An Introduction to Contemporary Remote Sensing, 1st Edition</t>
  </si>
  <si>
    <t>Qihao Weng Ph.D.</t>
  </si>
  <si>
    <t>https://www.accessengineeringlibrary.com/content/book/9780071740111</t>
  </si>
  <si>
    <t>Simulation and Analysis of Modern Power Systems, 1st Edition</t>
  </si>
  <si>
    <t>Ranjana Sodhi</t>
  </si>
  <si>
    <t>https://www.accessengineeringlibrary.com/content/book/9781260464504</t>
  </si>
  <si>
    <t>Fundamentals of Microelectromechanical Systems (MEMS), 1st Edition</t>
  </si>
  <si>
    <t>Eun Sok Kim Ph.D.</t>
  </si>
  <si>
    <t>https://www.accessengineeringlibrary.com/content/book/9781264257584</t>
  </si>
  <si>
    <t>Membrane Bioreactors: WEF Manual of Practice No. 36, 1st Edition</t>
  </si>
  <si>
    <t>Waste engineering | Wastewater engineering | Biochemical engineering</t>
  </si>
  <si>
    <t>Environmental engineering | Bioengineering | Chemical engineering</t>
  </si>
  <si>
    <t>https://www.accessengineeringlibrary.com/content/book/9780071753661</t>
  </si>
  <si>
    <t>Schaum's Outline of Engineering Mechanics: Statics, 7th Edition</t>
  </si>
  <si>
    <t>https://www.accessengineeringlibrary.com/content/book/9781260462883</t>
  </si>
  <si>
    <t>Stem Cell Technologies: Basics and Applications, 1st Edition</t>
  </si>
  <si>
    <t>Satish Totey</t>
  </si>
  <si>
    <t>https://www.accessengineeringlibrary.com/content/book/9780071635721</t>
  </si>
  <si>
    <t>Chemical Technicians' Ready Reference Handbook, 5th Edition</t>
  </si>
  <si>
    <t>Jack T. Ballinger</t>
  </si>
  <si>
    <t>https://www.accessengineeringlibrary.com/content/book/9780071745925</t>
  </si>
  <si>
    <t>Innovation Secrets of Steve Jobs: Insanely Different Principles for Breakthrough Success, 1st Edition</t>
  </si>
  <si>
    <t>Entrepreneurship | Innovation</t>
  </si>
  <si>
    <t>https://www.accessengineeringlibrary.com/content/book/9780071748759</t>
  </si>
  <si>
    <t>Engineering Plastics Handbook, 1st Edition</t>
  </si>
  <si>
    <t>James M. Margolis</t>
  </si>
  <si>
    <t>https://www.accessengineeringlibrary.com/content/book/9780071457675</t>
  </si>
  <si>
    <t>Significant Changes to the International Building Code 2021, 1st Edition</t>
  </si>
  <si>
    <t>Douglas W. Thornburg</t>
  </si>
  <si>
    <t>Construction engineering | Safety engineering | Construction management</t>
  </si>
  <si>
    <t>https://www.accessengineeringlibrary.com/content/book/9781265164676</t>
  </si>
  <si>
    <t>Communication Essentials: The Tools You Need to Master Every Type of Professional Interaction, 1st Edition</t>
  </si>
  <si>
    <t>Trey Guinn</t>
  </si>
  <si>
    <t>https://www.accessengineeringlibrary.com/content/book/9781264278053</t>
  </si>
  <si>
    <t>Modeling and Simulation in Biomedical Engineering: Applications in Cardiorespiratory Physiology, 1st Edition</t>
  </si>
  <si>
    <t>Willem van Meurs Ph.D.</t>
  </si>
  <si>
    <t>Biology | Fluid mechanics | Transport phenomena</t>
  </si>
  <si>
    <t>Bioengineering | Sciences | Chemical engineering | Civil engineering | Mechanical engineering</t>
  </si>
  <si>
    <t>https://www.accessengineeringlibrary.com/content/book/9780071714457</t>
  </si>
  <si>
    <t>Design of Secure IoT Systems: A Practical Approach Across Industries, 1st Edition</t>
  </si>
  <si>
    <t>Sumeet Arora</t>
  </si>
  <si>
    <t>Internet of things | Embedded systems | Communications engineering</t>
  </si>
  <si>
    <t>Computer engineering | Makerspace | Electrical engineering</t>
  </si>
  <si>
    <t>https://www.accessengineeringlibrary.com/content/book/9781260463095</t>
  </si>
  <si>
    <t>Project Management for Engineering and Construction: A Life-Cycle Approach, 4th Edition</t>
  </si>
  <si>
    <t>Garold D. Oberlender Ph.D. P.E.</t>
  </si>
  <si>
    <t>https://www.accessengineeringlibrary.com/content/book/9781264268443</t>
  </si>
  <si>
    <t>Computational Fluid Dynamics: An Introduction to Modeling and Applications, 1st Edition</t>
  </si>
  <si>
    <t>Imane Khalil</t>
  </si>
  <si>
    <t>https://www.accessengineeringlibrary.com/content/book/9781264274949</t>
  </si>
  <si>
    <t>Business Plans that Work: A Guide for Small Business, 2nd Edition</t>
  </si>
  <si>
    <t>Andrew Zacharakis Ph.D.</t>
  </si>
  <si>
    <t>Entrepreneurship | Engineering economics | Optical engineering</t>
  </si>
  <si>
    <t>Business skills | Engineering management | Electrical engineering</t>
  </si>
  <si>
    <t>https://www.accessengineeringlibrary.com/content/book/9780071748834</t>
  </si>
  <si>
    <t>Schaum鈥檚 Outline of Microbiology, 2nd Edition</t>
  </si>
  <si>
    <t>I. Alcamo Edward Ph.D.</t>
  </si>
  <si>
    <t>https://www.accessengineeringlibrary.com/content/book/9780071623261</t>
  </si>
  <si>
    <t>Perfect Phrases for Managers and Supervisors, 2nd Edition</t>
  </si>
  <si>
    <t>Meryl Runion</t>
  </si>
  <si>
    <t>Business communication | Business management</t>
  </si>
  <si>
    <t>https://www.accessengineeringlibrary.com/content/book/9780071742313</t>
  </si>
  <si>
    <t>Nalco Guide to Boiler Failure Analysis, 2nd Edition</t>
  </si>
  <si>
    <t>Nalco Company</t>
  </si>
  <si>
    <t>https://www.accessengineeringlibrary.com/content/book/9780071743006</t>
  </si>
  <si>
    <t>Horizontal Directional Drilling: Utility and Pipeline Applications, 1st Edition</t>
  </si>
  <si>
    <t>David Willoughby</t>
  </si>
  <si>
    <t>https://www.accessengineeringlibrary.com/content/book/9780071454735</t>
  </si>
  <si>
    <t>Create, Share, and Save Money Using Open-Source Projects, 1st Edition</t>
  </si>
  <si>
    <t>Dr. Joshua M. Pearce</t>
  </si>
  <si>
    <t>Open source</t>
  </si>
  <si>
    <t>https://www.accessengineeringlibrary.com/content/book/9781260461763</t>
  </si>
  <si>
    <t>Statistical Process Control Demystified, 1st Edition</t>
  </si>
  <si>
    <t>https://www.accessengineeringlibrary.com/content/book/9780071742498</t>
  </si>
  <si>
    <t>Pitch Anything: An Innovative Method for Presenting, Persuading, and Winning the Deal, 1st Edition</t>
  </si>
  <si>
    <t>Oren Klaff</t>
  </si>
  <si>
    <t>https://www.accessengineeringlibrary.com/content/book/9780071752855</t>
  </si>
  <si>
    <t>Environmental Assessment, 2nd Edition</t>
  </si>
  <si>
    <t>R. K. Jain</t>
  </si>
  <si>
    <t>Land development | Environmental management</t>
  </si>
  <si>
    <t>https://www.accessengineeringlibrary.com/content/book/9780071370080</t>
  </si>
  <si>
    <t>Solar Power in Building Design: The Engineer鈥檚 Complete Design Resource, 1st Edition</t>
  </si>
  <si>
    <t>https://www.accessengineeringlibrary.com/content/book/9780071485630</t>
  </si>
  <si>
    <t>How to Ace Statics with Jeff Hanson, 1st Edition</t>
  </si>
  <si>
    <t>Jeff Hanson</t>
  </si>
  <si>
    <t>https://www.accessengineeringlibrary.com/content/book/9781264278305</t>
  </si>
  <si>
    <t>Industrial Chemical Process Design, 2nd Edition</t>
  </si>
  <si>
    <t>Douglas L. Erwin P.E.</t>
  </si>
  <si>
    <t>Transport phenomena | Fluid mechanics | Chemical processes</t>
  </si>
  <si>
    <t>https://www.accessengineeringlibrary.com/content/book/9780071819800</t>
  </si>
  <si>
    <t>Schaum's Outline of Organic Chemistry</t>
  </si>
  <si>
    <t>Herbert Meislich</t>
  </si>
  <si>
    <t>https://www.accessengineeringlibrary.com/content/book/9780071811118</t>
  </si>
  <si>
    <t>Mechatronics in Medicine: A Biomedical Engineering Approach, 1st Edition</t>
  </si>
  <si>
    <t>Siamak Najarian</t>
  </si>
  <si>
    <t>Electronics engineering | Mechatronics | Machine design</t>
  </si>
  <si>
    <t>https://www.accessengineeringlibrary.com/content/book/9780071768962</t>
  </si>
  <si>
    <t>Introduction to the Finite Element Method, Third Edition</t>
  </si>
  <si>
    <t>J. N. Reddy</t>
  </si>
  <si>
    <t>https://www.accessengineeringlibrary.com/content/book/9780072466850</t>
  </si>
  <si>
    <t>Semiconductor Manufacturing Handbook, 2nd Edition</t>
  </si>
  <si>
    <t>https://www.accessengineeringlibrary.com/content/book/9781259587696</t>
  </si>
  <si>
    <t>Schaum's Outline of Electric Circuits, 7th Edition</t>
  </si>
  <si>
    <t>Electronics engineering | Signal processing | Circuit analysis</t>
  </si>
  <si>
    <t>https://www.accessengineeringlibrary.com/content/book/9781260011968</t>
  </si>
  <si>
    <t>Aircraft Maintenance &amp; Repair, Seventh Edition</t>
  </si>
  <si>
    <t>Michael J. Kroes</t>
  </si>
  <si>
    <t>https://www.accessengineeringlibrary.com/content/book/9780071801508</t>
  </si>
  <si>
    <t>Remote Sensing for Biodiversity and Wildlife Management: Synthesis and Applications, 1st Edition</t>
  </si>
  <si>
    <t>Steven E. Franklin</t>
  </si>
  <si>
    <t>https://www.accessengineeringlibrary.com/content/book/9780071622479</t>
  </si>
  <si>
    <t>Energy-Efficient Industrial Systems: Evaluation and Implementation, 1st Edition</t>
  </si>
  <si>
    <t>Lal Jayamaha Dr.</t>
  </si>
  <si>
    <t>https://www.accessengineeringlibrary.com/content/book/9781259589782</t>
  </si>
  <si>
    <t>Adaptive Space: How GM and Other Companies Are Positively Disrupting Themselves and Transforming into Agile Organizations, 1st Edition</t>
  </si>
  <si>
    <t>Michael J. Arena Ph.D.</t>
  </si>
  <si>
    <t>Leadership | Business communication</t>
  </si>
  <si>
    <t>https://www.accessengineeringlibrary.com/content/book/9781260118025</t>
  </si>
  <si>
    <t>Programming Arduino: Getting Started with Sketches, 2nd Edition</t>
  </si>
  <si>
    <t>https://www.accessengineeringlibrary.com/content/book/9781259641633</t>
  </si>
  <si>
    <t>Innovating Lean Six Sigma: A Strategic Guide to Deploying the World's Most Effective Business Improvement Process</t>
  </si>
  <si>
    <t>Kimberly Watson-Hemphill</t>
  </si>
  <si>
    <t>Operations management | Process engineering | Quality engineering</t>
  </si>
  <si>
    <t>https://www.accessengineeringlibrary.com/content/book/9781259584404</t>
  </si>
  <si>
    <t>Practical Hydrogeology: Principles and Field Applications, 3rd Edition</t>
  </si>
  <si>
    <t>Willis D. Weight Ph.D. P.E.</t>
  </si>
  <si>
    <t>https://www.accessengineeringlibrary.com/content/book/9781260116892</t>
  </si>
  <si>
    <t>ATM NETWORKS: Concepts and Protocols, Second Edition</t>
  </si>
  <si>
    <t>https://www.accessengineeringlibrary.com/content/book/9780070583535</t>
  </si>
  <si>
    <t>Fundamentals of Microsystems Packaging</t>
  </si>
  <si>
    <t>https://www.accessengineeringlibrary.com/content/book/9780071371698</t>
  </si>
  <si>
    <t>Product Manager's Desk Reference, 2nd Edition</t>
  </si>
  <si>
    <t>https://www.accessengineeringlibrary.com/content/book/9780071824507</t>
  </si>
  <si>
    <t>Robot Builder's Bonanza, Fourth Edition</t>
  </si>
  <si>
    <t>https://www.accessengineeringlibrary.com/content/book/9780071750363</t>
  </si>
  <si>
    <t>Handbook of Corrosion Engineering, Second Edition</t>
  </si>
  <si>
    <t>Pierre R. Roberge, Ph.D.</t>
  </si>
  <si>
    <t>https://www.accessengineeringlibrary.com/content/book/9780071750370</t>
  </si>
  <si>
    <t>Water and Wastewater Engineering: Design Principles and Practice, 2nd Edition</t>
  </si>
  <si>
    <t>Mackenzie L. Davis Ph.D. P.E. BCEE</t>
  </si>
  <si>
    <t>https://www.accessengineeringlibrary.com/content/book/9781260132274</t>
  </si>
  <si>
    <t>Electrochemical Energy Storage: Batteries, Fuel Cells, and Hydrogen Technologies, 1st Edition</t>
  </si>
  <si>
    <t>Slobodan Petrovic</t>
  </si>
  <si>
    <t>https://www.accessengineeringlibrary.com/content/book/9781260012002</t>
  </si>
  <si>
    <t>Construction Planning, Equipment, and Methods, 9th Edition</t>
  </si>
  <si>
    <t>Robert L. Peurifoy P.E.</t>
  </si>
  <si>
    <t>https://www.accessengineeringlibrary.com/content/book/9781260108804</t>
  </si>
  <si>
    <t>Bridge Engineering, Second edition</t>
  </si>
  <si>
    <t>S Ponnuswamy</t>
  </si>
  <si>
    <t>https://www.accessengineeringlibrary.com/content/book/9780070656956</t>
  </si>
  <si>
    <t>Standard Handbook of Environmental Engineering, Second Edition, Second Edition</t>
  </si>
  <si>
    <t>Robert A. Corbitt</t>
  </si>
  <si>
    <t>https://www.accessengineeringlibrary.com/content/book/9780070131606</t>
  </si>
  <si>
    <t>Trenchless Technology: Pipeline and Utility Design, Construction, and Renewal, 1st Edition</t>
  </si>
  <si>
    <t>Mohammad Najafi Ph.D. P.E.</t>
  </si>
  <si>
    <t>https://www.accessengineeringlibrary.com/content/book/9780071422666</t>
  </si>
  <si>
    <t>VHDL : Programming By Example, Fourth Edition, Fourth Edition</t>
  </si>
  <si>
    <t>Douglas L. Perry</t>
  </si>
  <si>
    <t>https://www.accessengineeringlibrary.com/content/book/9780071400701</t>
  </si>
  <si>
    <t>Carpentry and Construction, 6th Edition</t>
  </si>
  <si>
    <t>https://www.accessengineeringlibrary.com/content/book/9781259587429</t>
  </si>
  <si>
    <t>Schaum's Outline of Physics for Engineering and Science, 4th Edition</t>
  </si>
  <si>
    <t>Michael E. Browne PhD</t>
  </si>
  <si>
    <t>https://www.accessengineeringlibrary.com/content/book/9781260453836</t>
  </si>
  <si>
    <t>Structural Engineering Handbook, 5th Edition</t>
  </si>
  <si>
    <t>Mustafa Mahamid Ph.D. S.E. P.E. P.Eng. F.SEI F.ASCE F.ACI</t>
  </si>
  <si>
    <t>https://www.accessengineeringlibrary.com/content/book/9781260115987</t>
  </si>
  <si>
    <t>A DIY Smart Home Guide: Tools for Automating Your Home Monitoring and Security Using Arduino, ESP8266, and Android, 1st Edition</t>
  </si>
  <si>
    <t>Electronics engineering | Communications engineering | Makerspace electronics</t>
  </si>
  <si>
    <t>Electrical engineering | Makerspace</t>
  </si>
  <si>
    <t>https://www.accessengineeringlibrary.com/content/book/9781260456134</t>
  </si>
  <si>
    <t>Basics of CMOS Cell Design</t>
  </si>
  <si>
    <t>Etienne Sicard</t>
  </si>
  <si>
    <t>https://www.accessengineeringlibrary.com/content/book/9780070599338</t>
  </si>
  <si>
    <t>Airport Systems: Planning, Design, and Management, 2nd Edition</t>
  </si>
  <si>
    <t>Dr. Richard de Neufville</t>
  </si>
  <si>
    <t>https://www.accessengineeringlibrary.com/content/book/9780071770583</t>
  </si>
  <si>
    <t>Schaum's Outline of Trigonometry, Fifth Edition</t>
  </si>
  <si>
    <t>Robert E. Moyer</t>
  </si>
  <si>
    <t>https://www.accessengineeringlibrary.com/content/book/9780071795357</t>
  </si>
  <si>
    <t>Printed Circuit Assembly Design</t>
  </si>
  <si>
    <t>Leonard Marks</t>
  </si>
  <si>
    <t>https://www.accessengineeringlibrary.com/content/book/9780070411074</t>
  </si>
  <si>
    <t>Masonry Structural Design, 2nd Edition</t>
  </si>
  <si>
    <t>Jennifer Eisenhauer Tanner Ph.D. P.E.</t>
  </si>
  <si>
    <t>https://www.accessengineeringlibrary.com/content/book/9781259641756</t>
  </si>
  <si>
    <t>Optical Communications Rules of Thumb</t>
  </si>
  <si>
    <t>John Lester Miller</t>
  </si>
  <si>
    <t>https://www.accessengineeringlibrary.com/content/book/9780071387781</t>
  </si>
  <si>
    <t>Schaum's Outline of Biology, Fourth Edition</t>
  </si>
  <si>
    <t>George H. Fried</t>
  </si>
  <si>
    <t>https://www.accessengineeringlibrary.com/content/book/9780071811309</t>
  </si>
  <si>
    <t>Engineering Problem-Solving 101: Time-Tested and Timeless Techniques, 1st Edition</t>
  </si>
  <si>
    <t>Robert W. Messler Jr.</t>
  </si>
  <si>
    <t>Engineering problem solving</t>
  </si>
  <si>
    <t>https://www.accessengineeringlibrary.com/content/book/9780071799966</t>
  </si>
  <si>
    <t>Digital System Design with FPGA: Implementation Using Verilog and VHDL, 1st Edition</t>
  </si>
  <si>
    <t>Cem 脺nsalan Ph.D.</t>
  </si>
  <si>
    <t>Circuit design | Logic design | Electronics engineering</t>
  </si>
  <si>
    <t>https://www.accessengineeringlibrary.com/content/book/9781259837906</t>
  </si>
  <si>
    <t>American Electricians' Handbook, Sixteenth Edition</t>
  </si>
  <si>
    <t>Terrell Croft</t>
  </si>
  <si>
    <t>https://www.accessengineeringlibrary.com/content/book/9780071798808</t>
  </si>
  <si>
    <t>Green Technologies: For a Better Future, 1st Edition</t>
  </si>
  <si>
    <t>Soli J. Arceivala</t>
  </si>
  <si>
    <t>Sustainability | Construction engineering | Air quality</t>
  </si>
  <si>
    <t>https://www.accessengineeringlibrary.com/content/book/9781259063732</t>
  </si>
  <si>
    <t>Petroleum Reservoir Modeling and Simulation: Geology, Geostatistics, and Performance Prediction, 1st Edition</t>
  </si>
  <si>
    <t>Sanjay Srinivasan Ph.D.</t>
  </si>
  <si>
    <t>Data science | Petroleum engineering | Fluid mechanics</t>
  </si>
  <si>
    <t>Computer science | Energy engineering | Chemical engineering | Civil engineering | Mechanical engineering</t>
  </si>
  <si>
    <t>https://www.accessengineeringlibrary.com/content/book/9781259834295</t>
  </si>
  <si>
    <t>Land Development Handbook: Planning, Engineering, and Surveying, Third Edition, Third Edition</t>
  </si>
  <si>
    <t>Sidney O. Dewberry</t>
  </si>
  <si>
    <t>https://www.accessengineeringlibrary.com/content/book/9780071494373</t>
  </si>
  <si>
    <t>CMOS Nanoelectronics: Analog and RF VLSI Circuits, 1st Edition</t>
  </si>
  <si>
    <t>Krzysztof (Kris) Iniewski Ph.D.</t>
  </si>
  <si>
    <t>https://www.accessengineeringlibrary.com/content/book/9780071755658</t>
  </si>
  <si>
    <t>How We Make Stuff Now: Turn Ideas into Products That Build Successful Businesses, 1st Edition</t>
  </si>
  <si>
    <t>Jules Pieri</t>
  </si>
  <si>
    <t>Product management | Operations management | Marketing</t>
  </si>
  <si>
    <t>https://www.accessengineeringlibrary.com/content/book/9781260135855</t>
  </si>
  <si>
    <t>Energy Efficiency and Management for Engineers, 1st Edition</t>
  </si>
  <si>
    <t>Power engineering | Mechanical thermodynamics | Transport phenomena</t>
  </si>
  <si>
    <t>Electrical engineering | Energy engineering | Mechanical engineering | Chemical engineering</t>
  </si>
  <si>
    <t>https://www.accessengineeringlibrary.com/content/book/9781260459098</t>
  </si>
  <si>
    <t>Communications Receivers: DSP, Software Radios, and Design, Third Edition, Third Edition</t>
  </si>
  <si>
    <t>Ulrich L. Rohde</t>
  </si>
  <si>
    <t>https://www.accessengineeringlibrary.com/content/book/9780071361217</t>
  </si>
  <si>
    <t>Communicating Effectively, 1st Edition</t>
  </si>
  <si>
    <t>Lani Arrendondo</t>
  </si>
  <si>
    <t>https://www.accessengineeringlibrary.com/content/book/9780071364294</t>
  </si>
  <si>
    <t>Perry's Chemical Engineers' Handbook, 9th Edition</t>
  </si>
  <si>
    <t>Dr. Don W. Green</t>
  </si>
  <si>
    <t>https://www.accessengineeringlibrary.com/content/book/9780071834087</t>
  </si>
  <si>
    <t>Strategic KAIZEN: Using Flow, Synchronization, and Leveling [FSL] Assessment to Measure and Strengthen Operational Performance, 1st Edition</t>
  </si>
  <si>
    <t>MASAAKI IMAI</t>
  </si>
  <si>
    <t>https://www.accessengineeringlibrary.com/content/book/9781260143836</t>
  </si>
  <si>
    <t>HVAC Licensing Study Guide, 3rd Edition</t>
  </si>
  <si>
    <t>Rex Miller</t>
  </si>
  <si>
    <t>Thermal engineering | Power engineering | Transport phenomena</t>
  </si>
  <si>
    <t>Mechanical engineering | Electrical engineering | Energy engineering | Chemical engineering</t>
  </si>
  <si>
    <t>https://www.accessengineeringlibrary.com/content/book/9781260116007</t>
  </si>
  <si>
    <t>Torsional Vibration of Turbo-Machinery, 1st Edition</t>
  </si>
  <si>
    <t>Duncan N. Walker</t>
  </si>
  <si>
    <t>https://www.accessengineeringlibrary.com/content/book/9780071430371</t>
  </si>
  <si>
    <t>Handbook of Civil Engineering Calculations, Second Edition, Second Edition</t>
  </si>
  <si>
    <t>https://www.accessengineeringlibrary.com/content/book/9780071472937</t>
  </si>
  <si>
    <t>Maintenance Planning and Scheduling Handbook, Third Edition</t>
  </si>
  <si>
    <t>Richard D. Palmer</t>
  </si>
  <si>
    <t>https://www.accessengineeringlibrary.com/content/book/9780071784115</t>
  </si>
  <si>
    <t>Demand Driven Performance: Using Smart Metrics, 1st Edition</t>
  </si>
  <si>
    <t>Debra A. Smith CPA EMBA</t>
  </si>
  <si>
    <t>Business analysis</t>
  </si>
  <si>
    <t>https://www.accessengineeringlibrary.com/content/book/9780071796095</t>
  </si>
  <si>
    <t>Compressors: How to Achieve High Reliability &amp; Availability, 1st Edition</t>
  </si>
  <si>
    <t>https://www.accessengineeringlibrary.com/content/book/9780071772877</t>
  </si>
  <si>
    <t>Seismic Design of Reinforced Concrete Buildings, 1st Edition</t>
  </si>
  <si>
    <t>Jack Moehle Ph.D.</t>
  </si>
  <si>
    <t>https://www.accessengineeringlibrary.com/content/book/9780071839440</t>
  </si>
  <si>
    <t>Wireless Telecommunications Networking with ANSI-41, Second Edition, Second Edition</t>
  </si>
  <si>
    <t>Randall A. Snyder</t>
  </si>
  <si>
    <t>https://www.accessengineeringlibrary.com/content/book/9780071352314</t>
  </si>
  <si>
    <t>Building with Virtual LEGO: Getting Started with LEGO Digital Designer, LDraw, and Mecabricks, 1st Edition</t>
  </si>
  <si>
    <t>John Baichtal</t>
  </si>
  <si>
    <t>Makerspace fabrication</t>
  </si>
  <si>
    <t>https://www.accessengineeringlibrary.com/content/book/9781259861833</t>
  </si>
  <si>
    <t>Adhesion of Polymers, 1st Edition</t>
  </si>
  <si>
    <t>Roman A. Veselovsky</t>
  </si>
  <si>
    <t>https://www.accessengineeringlibrary.com/content/book/9780071370455</t>
  </si>
  <si>
    <t>Commercial Aviation Safety, Fifth Edition</t>
  </si>
  <si>
    <t>Clarence C. Rodrigues, Ph.D., PE, CSP, CPE</t>
  </si>
  <si>
    <t>https://www.accessengineeringlibrary.com/content/book/9780071763059</t>
  </si>
  <si>
    <t>Fundamentals of Fluid Film Lubrication, 1st Edition</t>
  </si>
  <si>
    <t>Mihir K. Ghosh Ph.D.</t>
  </si>
  <si>
    <t>Machine design | Fluid mechanics | Transport phenomena</t>
  </si>
  <si>
    <t>https://www.accessengineeringlibrary.com/content/book/9780071834971</t>
  </si>
  <si>
    <t>Mobile Communications Engineering: Theory and Applications, Second Edition, Second Edition</t>
  </si>
  <si>
    <t>William C. Y. Lee</t>
  </si>
  <si>
    <t>https://www.accessengineeringlibrary.com/content/book/9780070371033</t>
  </si>
  <si>
    <t>Manure Pathogens: Manure Management, Regulations, and Water Quality Protection, 1st Edition</t>
  </si>
  <si>
    <t>https://www.accessengineeringlibrary.com/content/book/9780071546898</t>
  </si>
  <si>
    <t>New Articulate Executive: Look, Act and Sound Like a Leader, 1st Edition</t>
  </si>
  <si>
    <t>Granville Toogood</t>
  </si>
  <si>
    <t>https://www.accessengineeringlibrary.com/content/book/9780071743266</t>
  </si>
  <si>
    <t>Practical Electronics for Inventors, Third Edition</t>
  </si>
  <si>
    <t>https://www.accessengineeringlibrary.com/content/book/9780071771337</t>
  </si>
  <si>
    <t>Master Handbook of Acoustics, 6th Edition</t>
  </si>
  <si>
    <t>https://www.accessengineeringlibrary.com/content/book/9780071841047</t>
  </si>
  <si>
    <t>Electromagnetic Composites Handbook: Models, Measurement, and Characterization, 2nd Edition</t>
  </si>
  <si>
    <t>Rick Moore</t>
  </si>
  <si>
    <t>Materials | Signal processing | Optical engineering</t>
  </si>
  <si>
    <t>https://www.accessengineeringlibrary.com/content/book/9781259585043</t>
  </si>
  <si>
    <t>Drilling Engineering: Advanced Applications and Technology, 1st Edition</t>
  </si>
  <si>
    <t>Stefan Z. Miska</t>
  </si>
  <si>
    <t>Transport phenomena | Fluid mechanics | Solid mechanics</t>
  </si>
  <si>
    <t>https://www.accessengineeringlibrary.com/content/book/9781259643743</t>
  </si>
  <si>
    <t>Wireless and Cellular Communications, Third Edition, Third Edition</t>
  </si>
  <si>
    <t>https://www.accessengineeringlibrary.com/content/book/9780071436861</t>
  </si>
  <si>
    <t>Complete Wireless Design, Second Edition</t>
  </si>
  <si>
    <t>Cotter W. Sayre</t>
  </si>
  <si>
    <t>https://www.accessengineeringlibrary.com/content/book/9780071544528</t>
  </si>
  <si>
    <t>Steel Structures Design: ASD/LRFD</t>
  </si>
  <si>
    <t>Alan Williams, Ph.D., S.E., F.I.C.E., C. Eng.</t>
  </si>
  <si>
    <t>https://www.accessengineeringlibrary.com/content/book/9780071638371</t>
  </si>
  <si>
    <t>Analog Filter and Circuit Design Handbook, 1st Edition</t>
  </si>
  <si>
    <t>https://www.accessengineeringlibrary.com/content/book/9780071816717</t>
  </si>
  <si>
    <t>Water and Wastewater Engineering: Design Principles and Practice</t>
  </si>
  <si>
    <t>Mackenzie L. Davis, Ph.D., P.E., DEE</t>
  </si>
  <si>
    <t>https://www.accessengineeringlibrary.com/content/book/9780071713849</t>
  </si>
  <si>
    <t>Hydrogeology Field Manual, Second Edition</t>
  </si>
  <si>
    <t>Willis Weight</t>
  </si>
  <si>
    <t>https://www.accessengineeringlibrary.com/content/book/9780071477499</t>
  </si>
  <si>
    <t>McGraw-Hill's National Electrical Safety Code (NESC) 2017 Handbook, 1st Edition</t>
  </si>
  <si>
    <t>https://www.accessengineeringlibrary.com/content/book/9781259584152</t>
  </si>
  <si>
    <t>Building Design for Wind Forces, 1st Edition</t>
  </si>
  <si>
    <t>Rima Taher Ph.D. P.E.</t>
  </si>
  <si>
    <t>https://www.accessengineeringlibrary.com/content/book/9781259860805</t>
  </si>
  <si>
    <t>Design of Wood Structures鈥擜SD/LRFD, 8th Edition</t>
  </si>
  <si>
    <t>Donald E. Breyer P.E.</t>
  </si>
  <si>
    <t>https://www.accessengineeringlibrary.com/content/book/9781260128673</t>
  </si>
  <si>
    <t>Pavement Design: Materials, Analysis, and Highways, 1st Edition</t>
  </si>
  <si>
    <t>M. Rashad Islam Ph.D. P.E.</t>
  </si>
  <si>
    <t>Transportation engineering | Infrastructure | Construction engineering</t>
  </si>
  <si>
    <t>https://www.accessengineeringlibrary.com/content/book/9781260458916</t>
  </si>
  <si>
    <t>Textbook of Nanoscience and Nanotechnology</t>
  </si>
  <si>
    <t>https://www.accessengineeringlibrary.com/content/book/9781259007323</t>
  </si>
  <si>
    <t>Principles of Metal Casting, 3rd Edition</t>
  </si>
  <si>
    <t>Mahi Sahoo Ph.D.</t>
  </si>
  <si>
    <t>Materials applications | Materials | Production engineering</t>
  </si>
  <si>
    <t>https://www.accessengineeringlibrary.com/content/book/9780071789752</t>
  </si>
  <si>
    <t>Smart Process Plants Software and Hardware Solutions for Accurate Data and Profitable Operations, 1st Edition</t>
  </si>
  <si>
    <t>Miguel J. Bagajewicz</t>
  </si>
  <si>
    <t>https://www.accessengineeringlibrary.com/content/book/9780071604710</t>
  </si>
  <si>
    <t>Fundamentals of Radar Signal Processing, 2nd Edition</t>
  </si>
  <si>
    <t>https://www.accessengineeringlibrary.com/content/book/9780071798327</t>
  </si>
  <si>
    <t>Airport Planning &amp; Management, 7th Edition</t>
  </si>
  <si>
    <t>Seth B. Young Ph.D.</t>
  </si>
  <si>
    <t>Infrastructure</t>
  </si>
  <si>
    <t>https://www.accessengineeringlibrary.com/content/book/9781260143324</t>
  </si>
  <si>
    <t>Schaum's Outline of Fluid Mechanics and Hydraulics, 4th Edition</t>
  </si>
  <si>
    <t>Ranald V. Giles</t>
  </si>
  <si>
    <t>https://www.accessengineeringlibrary.com/content/book/9780071831451</t>
  </si>
  <si>
    <t>Modern Control: State-Space Analysis and Design Methods, 1st Edition</t>
  </si>
  <si>
    <t>Dr. Arie Nakhmani</t>
  </si>
  <si>
    <t>Control engineering | Communications engineering | Signal processing</t>
  </si>
  <si>
    <t>https://www.accessengineeringlibrary.com/content/book/9781260459241</t>
  </si>
  <si>
    <t>Standard Handbook of Video and Television Engineering, Fourth Edition</t>
  </si>
  <si>
    <t>https://www.accessengineeringlibrary.com/content/book/9780071411806</t>
  </si>
  <si>
    <t>Engineering Project Management for the Global High-Technology Industry</t>
  </si>
  <si>
    <t>Sammy G. Shina, Ph.D., P.E.</t>
  </si>
  <si>
    <t>https://www.accessengineeringlibrary.com/content/book/9780071815369</t>
  </si>
  <si>
    <t>3D Printing with Autodesk 123D庐, Tinkercad庐, and MakerBot庐, 1st Edition</t>
  </si>
  <si>
    <t>https://www.accessengineeringlibrary.com/content/book/9780071833479</t>
  </si>
  <si>
    <t>Linden's Handbook of Batteries, 5th Edition</t>
  </si>
  <si>
    <t>Kirby W. Beard</t>
  </si>
  <si>
    <t>https://www.accessengineeringlibrary.com/content/book/9781260115925</t>
  </si>
  <si>
    <t>Lange's Handbook of Chemistry, Sixteenth Edition</t>
  </si>
  <si>
    <t>James Speight, Ph.D.</t>
  </si>
  <si>
    <t>https://www.accessengineeringlibrary.com/content/book/9780071432207</t>
  </si>
  <si>
    <t>Signaling System #7, Fifth Edition, Fifth Edition</t>
  </si>
  <si>
    <t>Travis Russell</t>
  </si>
  <si>
    <t>https://www.accessengineeringlibrary.com/content/book/9780071468794</t>
  </si>
  <si>
    <t>Schaum's Outline of Electric Circuits, Sixth Edition</t>
  </si>
  <si>
    <t>Mahmood Nahvi, PhD</t>
  </si>
  <si>
    <t>https://www.accessengineeringlibrary.com/content/book/9780071830454</t>
  </si>
  <si>
    <t>Through-Silicon Vias for 3D Integration, 1st Edition</t>
  </si>
  <si>
    <t>Electronics engineering | Materials applications | Production engineering</t>
  </si>
  <si>
    <t>Electrical engineering | Materials engineering | Industrial engineering</t>
  </si>
  <si>
    <t>https://www.accessengineeringlibrary.com/content/book/9780071785143</t>
  </si>
  <si>
    <t>Lineman's and Cableman's Handbook, Twelfth Edition</t>
  </si>
  <si>
    <t>Thomas M. Shoemaker</t>
  </si>
  <si>
    <t>https://www.accessengineeringlibrary.com/content/book/9780071742580</t>
  </si>
  <si>
    <t>Design of Municipal Wastewater Treatment Plants: WEF Manual of Practice No. 8 ASCE Manuals and Reports on Engineering Practice No. 76, Fifth Edition, Fifth Edition</t>
  </si>
  <si>
    <t>https://www.accessengineeringlibrary.com/content/book/9780071663588</t>
  </si>
  <si>
    <t>Bringing Out the Best in People: How to Apply the Astonishing Power of Positive Reinforcement, 3rd Edition</t>
  </si>
  <si>
    <t>Aubrey C. Daniels Ph.D.</t>
  </si>
  <si>
    <t>https://www.accessengineeringlibrary.com/content/book/9781259644900</t>
  </si>
  <si>
    <t>Managing Teams</t>
  </si>
  <si>
    <t>Larry Holpp</t>
  </si>
  <si>
    <t>https://www.accessengineeringlibrary.com/content/book/9780070718654</t>
  </si>
  <si>
    <t>Reliability of RoHS-Compliant 2D and 3D IC Interconnects, 1st Edition</t>
  </si>
  <si>
    <t>Electronics engineering | Materials applications | Quality engineering</t>
  </si>
  <si>
    <t>https://www.accessengineeringlibrary.com/content/book/9780071753791</t>
  </si>
  <si>
    <t>American Electricians' Handbook, 17th Edition</t>
  </si>
  <si>
    <t>https://www.accessengineeringlibrary.com/content/book/9781260457919</t>
  </si>
  <si>
    <t>One Perfect Pitch: How to Sell Your Idea, Your Product, Your Business鈥攐r Yourself, 1st Edition</t>
  </si>
  <si>
    <t>Marie Perruchet</t>
  </si>
  <si>
    <t>https://www.accessengineeringlibrary.com/content/book/9780071837590</t>
  </si>
  <si>
    <t>The Product Manager's Survival Guide: Everything You Need to Know to Succeed as a Product Manager, 2nd Edition</t>
  </si>
  <si>
    <t>Product management</t>
  </si>
  <si>
    <t>https://www.accessengineeringlibrary.com/content/book/9781260135237</t>
  </si>
  <si>
    <t>Strategic Supply Chain Management: The Five Disciplines for Top Performance, 2nd Edition</t>
  </si>
  <si>
    <t>Shoshanah Cohen</t>
  </si>
  <si>
    <t>https://www.accessengineeringlibrary.com/content/book/9780071813082</t>
  </si>
  <si>
    <t>Microvias: For Low Cost, High Density Interconnects</t>
  </si>
  <si>
    <t>https://www.accessengineeringlibrary.com/content/book/9780071363273</t>
  </si>
  <si>
    <t>Greening Brownfields: Remediation Through Sustainable Development, 1st Edition</t>
  </si>
  <si>
    <t>William Sarni</t>
  </si>
  <si>
    <t>https://www.accessengineeringlibrary.com/content/book/9780071609098</t>
  </si>
  <si>
    <t>Standard Aircraft Handbook for Mechanics and Technicians, Seventh Edition</t>
  </si>
  <si>
    <t>Larry Reithmaier</t>
  </si>
  <si>
    <t>https://www.accessengineeringlibrary.com/content/book/9780071826792</t>
  </si>
  <si>
    <t>Civil Engineering All-In-One PE Exam Guide: Breadth and Depth, Second Edition</t>
  </si>
  <si>
    <t>Indranil Goswami</t>
  </si>
  <si>
    <t>https://www.accessengineeringlibrary.com/content/book/9780071787727</t>
  </si>
  <si>
    <t>15 Dangerously Mad Projects for the Evil Genius, 1st Edition</t>
  </si>
  <si>
    <t>https://www.accessengineeringlibrary.com/content/book/9780071755672</t>
  </si>
  <si>
    <t>Estimating Software Costs: Bringing Realism to Estimating, Second Edition</t>
  </si>
  <si>
    <t>Capers Jones</t>
  </si>
  <si>
    <t>https://www.accessengineeringlibrary.com/content/book/9780071483001</t>
  </si>
  <si>
    <t>Nanoscale CMOS VLSI Circuits: Design for Manufacturability</t>
  </si>
  <si>
    <t>Sandip Kundu</t>
  </si>
  <si>
    <t>https://www.accessengineeringlibrary.com/content/book/9780071635196</t>
  </si>
  <si>
    <t>Schaum's Outline of Thermodynamics for Engineers, 4th Edition</t>
  </si>
  <si>
    <t>Mechanical thermodynamics | Chemical thermodynamics | Transport phenomena</t>
  </si>
  <si>
    <t>https://www.accessengineeringlibrary.com/content/book/9781260456523</t>
  </si>
  <si>
    <t>Distillation Control and Optimization: Operation Fundamentals through Software Control, 1st Edition</t>
  </si>
  <si>
    <t>Alessandro Brambilla</t>
  </si>
  <si>
    <t>Chemical processing equipment | Quality engineering | Chemical processes</t>
  </si>
  <si>
    <t>https://www.accessengineeringlibrary.com/content/book/9780071820684</t>
  </si>
  <si>
    <t>Automatic Control Systems, 10th Edition</t>
  </si>
  <si>
    <t>Dr. Farid Golnaraghi</t>
  </si>
  <si>
    <t>https://www.accessengineeringlibrary.com/content/book/9781259643835</t>
  </si>
  <si>
    <t>Robots and Robotics: Principles, Systems, and Industrial Applications, 1st Edition</t>
  </si>
  <si>
    <t>Mechatronics | Electronics engineering | Power engineering</t>
  </si>
  <si>
    <t>Electrical engineering | Mechanical engineering | Energy engineering</t>
  </si>
  <si>
    <t>https://www.accessengineeringlibrary.com/content/book/9781259859786</t>
  </si>
  <si>
    <t>Operation of Municipal Wastewater Treatment Plants: MoP No. 11, Sixth Edition, Volume Edition</t>
  </si>
  <si>
    <t>https://www.accessengineeringlibrary.com/content/book/9780071543675</t>
  </si>
  <si>
    <t>Organic Chemistry, 2nd Edition</t>
  </si>
  <si>
    <t>Daniel R. Bloch</t>
  </si>
  <si>
    <t>https://www.accessengineeringlibrary.com/content/book/9780071767972</t>
  </si>
  <si>
    <t>Entropy Theory in Hydrologic Science and Engineering, 1st Edition</t>
  </si>
  <si>
    <t>Vijay P. Singh Ph.D. D.Sc. D.Eng. (Hon.) Ph.D. (Hon.) P.E. P.H. Hon.D.WRE</t>
  </si>
  <si>
    <t>Chemical thermodynamics | Mechanical thermodynamics | Water resources engineering</t>
  </si>
  <si>
    <t>https://www.accessengineeringlibrary.com/content/book/9780071835466</t>
  </si>
  <si>
    <t>Charge Pump IC Design, 1st Edition</t>
  </si>
  <si>
    <t>Feng Pan</t>
  </si>
  <si>
    <t>https://www.accessengineeringlibrary.com/content/book/9780071836777</t>
  </si>
  <si>
    <t>Hands-On PLC Programming with RSLogix 500 and LogixPro庐, 1st Edition</t>
  </si>
  <si>
    <t>Dr. Eman Kamel</t>
  </si>
  <si>
    <t>Control engineering | Process engineering | Facility management</t>
  </si>
  <si>
    <t>Electrical engineering | Mechanical engineering | Industrial engineering</t>
  </si>
  <si>
    <t>https://www.accessengineeringlibrary.com/content/book/9781259644344</t>
  </si>
  <si>
    <t>Schaum's Outline of Biology, 5th Edition</t>
  </si>
  <si>
    <t>George H. Fried Ph.D.</t>
  </si>
  <si>
    <t>https://www.accessengineeringlibrary.com/content/book/9781260120783</t>
  </si>
  <si>
    <t>Airport Ground Navigation Systems</t>
  </si>
  <si>
    <t>Dr. Arjun Singh</t>
  </si>
  <si>
    <t>https://www.accessengineeringlibrary.com/content/book/9780070704459</t>
  </si>
  <si>
    <t>Airport Operations, 3rd Edition</t>
  </si>
  <si>
    <t>Norman J. Ashford</t>
  </si>
  <si>
    <t>https://www.accessengineeringlibrary.com/content/book/9780071775847</t>
  </si>
  <si>
    <t>Expanders for Oil and Gas Operations: Design, Applications, and Troubleshooting, 1st Edition</t>
  </si>
  <si>
    <t>Murari P. Singh Ph.D.</t>
  </si>
  <si>
    <t>https://www.accessengineeringlibrary.com/content/book/9780071799928</t>
  </si>
  <si>
    <t>Electronic Troubleshooting, 4th Edition</t>
  </si>
  <si>
    <t>Daniel R. Tomal Ph.D.</t>
  </si>
  <si>
    <t>Electronics engineering | Power engineering | Computer hardware</t>
  </si>
  <si>
    <t>Electrical engineering | Energy engineering | Mechanical engineering | Computer engineering</t>
  </si>
  <si>
    <t>https://www.accessengineeringlibrary.com/content/book/9780071819909</t>
  </si>
  <si>
    <t>Marks' Standard Handbook for Mechanical Engineers, 12th Edition</t>
  </si>
  <si>
    <t>Ali M. Sadegh Ph.D.</t>
  </si>
  <si>
    <t>https://www.accessengineeringlibrary.com/content/book/9781259588501</t>
  </si>
  <si>
    <t>Standard Handbook for Civil Engineers, Fifth Edition</t>
  </si>
  <si>
    <t>Jonathan T. Ricketts</t>
  </si>
  <si>
    <t>https://www.accessengineeringlibrary.com/content/book/9780071364737</t>
  </si>
  <si>
    <t>Analog IC Design with Low-Dropout Regulators (LDOs)</t>
  </si>
  <si>
    <t>Gabriel Alfonso Rinc贸n-Mora</t>
  </si>
  <si>
    <t>https://www.accessengineeringlibrary.com/content/book/9780071608930</t>
  </si>
  <si>
    <t>How To Implement Lean Manufacturing</t>
  </si>
  <si>
    <t>Lonnie Wilson</t>
  </si>
  <si>
    <t>https://www.accessengineeringlibrary.com/content/book/9780071625074</t>
  </si>
  <si>
    <t>Electrical Power Systems Quality, 3rd Edition</t>
  </si>
  <si>
    <t>Surya Santoso Ph.D.</t>
  </si>
  <si>
    <t>https://www.accessengineeringlibrary.com/content/book/9780071761550</t>
  </si>
  <si>
    <t>Slurry Systems Handbook, 2nd Edition</t>
  </si>
  <si>
    <t>Baha Abulnaga P.E.</t>
  </si>
  <si>
    <t>Transport phenomena | Fluid mechanics | Infrastructure</t>
  </si>
  <si>
    <t>https://www.accessengineeringlibrary.com/content/book/9781260452792</t>
  </si>
  <si>
    <t>Internal Combustion Engine Fundamentals, 2nd Edition</t>
  </si>
  <si>
    <t>John B. Heywood</t>
  </si>
  <si>
    <t>Power engineering | Fuels</t>
  </si>
  <si>
    <t>https://www.accessengineeringlibrary.com/content/book/9781260116106</t>
  </si>
  <si>
    <t>Learn Aspen Plus in 24 Hours, 1st Edition</t>
  </si>
  <si>
    <t>https://www.accessengineeringlibrary.com/content/book/9781260116458</t>
  </si>
  <si>
    <t>DIY Drones for the Evil Genius: Design, Build, and Customize Your Own Drones, 1st Edition</t>
  </si>
  <si>
    <t>Ian Cinnamon</t>
  </si>
  <si>
    <t>https://www.accessengineeringlibrary.com/content/book/9781259861468</t>
  </si>
  <si>
    <t>Vibrational Spectroscopic Imaging for Biomedical Applications, 1st Edition</t>
  </si>
  <si>
    <t>Gokulakrishnan Srinivasan</t>
  </si>
  <si>
    <t>https://www.accessengineeringlibrary.com/content/book/9780071596992</t>
  </si>
  <si>
    <t>Lean Supply Chain and Logistics Management, 1st Edition</t>
  </si>
  <si>
    <t>Paul Myerson</t>
  </si>
  <si>
    <t>Operations management | Production engineering</t>
  </si>
  <si>
    <t>https://www.accessengineeringlibrary.com/content/book/9780071766265</t>
  </si>
  <si>
    <t>Land Development Calculations: Interactive Tools and Techniques for Site Planning, Analysis, and Design, Second Edition, Second Edition</t>
  </si>
  <si>
    <t>Walter Martin Hosack</t>
  </si>
  <si>
    <t>https://www.accessengineeringlibrary.com/content/book/9780071603218</t>
  </si>
  <si>
    <t>Wireless Security: Models, Threats, and Solutions</t>
  </si>
  <si>
    <t>Randall K. Nichols</t>
  </si>
  <si>
    <t>https://www.accessengineeringlibrary.com/content/book/9780071380386</t>
  </si>
  <si>
    <t>Masonry Structural Design</t>
  </si>
  <si>
    <t>Richard E. Klingner</t>
  </si>
  <si>
    <t>https://www.accessengineeringlibrary.com/content/book/9780071638302</t>
  </si>
  <si>
    <t>Supply Chain Strategy: The Logistics of Supply Chain Management</t>
  </si>
  <si>
    <t>Edward Frazelle, Ph.D.</t>
  </si>
  <si>
    <t>https://www.accessengineeringlibrary.com/content/book/9780071375993</t>
  </si>
  <si>
    <t>Fundamentals of Communications Systems</t>
  </si>
  <si>
    <t>Michael P. Fitz</t>
  </si>
  <si>
    <t>https://www.accessengineeringlibrary.com/content/book/9780071482806</t>
  </si>
  <si>
    <t>Structural Engineering SE All-in-One Exam Guide: Breadth and Depth, 1st Edition</t>
  </si>
  <si>
    <t>Dave K. Adams S.E.</t>
  </si>
  <si>
    <t>https://www.accessengineeringlibrary.com/content/book/9781259641039</t>
  </si>
  <si>
    <t>Manager's Guide to Business Writing, 2nd Edition</t>
  </si>
  <si>
    <t>Suzanne Sparks FitzGerald</t>
  </si>
  <si>
    <t>https://www.accessengineeringlibrary.com/content/book/9780071772266</t>
  </si>
  <si>
    <t>Design for Advanced Manufacturing: Technologies and Processes, 1st Edition</t>
  </si>
  <si>
    <t>LaRoux K. Gillespie</t>
  </si>
  <si>
    <t>https://www.accessengineeringlibrary.com/content/book/9781259587450</t>
  </si>
  <si>
    <t>Time Management, 1st Edition</t>
  </si>
  <si>
    <t>Marc Mancini Ph.D.</t>
  </si>
  <si>
    <t>https://www.accessengineeringlibrary.com/content/book/9780071406109</t>
  </si>
  <si>
    <t>Closed Feedwater Heaters for Power Generation: A Working Guide, 1st Edition</t>
  </si>
  <si>
    <t>Stanley Yokell</t>
  </si>
  <si>
    <t>Infrastructure | Power engineering | Quality engineering</t>
  </si>
  <si>
    <t>Civil engineering | Electrical engineering | Energy engineering | Mechanical engineering | Industrial engineering</t>
  </si>
  <si>
    <t>https://www.accessengineeringlibrary.com/content/book/9780071812894</t>
  </si>
  <si>
    <t>Environmental Nanotechnology: Applications and Impacts of Nanomaterials</t>
  </si>
  <si>
    <t>https://www.accessengineeringlibrary.com/content/book/9780071477505</t>
  </si>
  <si>
    <t>Hacking Electronics: An Illustrated DIY Guide for Makers and Hobbyists</t>
  </si>
  <si>
    <t>https://www.accessengineeringlibrary.com/content/book/9780071802369</t>
  </si>
  <si>
    <t>Programming Arduino: Getting Started with Sketches</t>
  </si>
  <si>
    <t>https://www.accessengineeringlibrary.com/content/book/9780071784221</t>
  </si>
  <si>
    <t>Make Your Own PCBs with EAGLE: From Schematic Designs to Finished Boards, 2nd Edition</t>
  </si>
  <si>
    <t>https://www.accessengineeringlibrary.com/content/book/9781260019193</t>
  </si>
  <si>
    <t>HVAC Design Sourcebook, 2nd Edition</t>
  </si>
  <si>
    <t>LEED AP W. Larsen Angel P.E.</t>
  </si>
  <si>
    <t>Heating ventilation and air conditioning | Pressure vessels and piping | Fluid mechanics</t>
  </si>
  <si>
    <t>https://www.accessengineeringlibrary.com/content/book/9781260457247</t>
  </si>
  <si>
    <t>Power Electronics Step-by-Step: Design, Modeling, Simulation, and Control, 1st Edition</t>
  </si>
  <si>
    <t>Weidong Xiao</t>
  </si>
  <si>
    <t>https://www.accessengineeringlibrary.com/content/book/9781260456974</t>
  </si>
  <si>
    <t>Manufacturing Engineering Handbook</t>
  </si>
  <si>
    <t>Hwaiyu Geng</t>
  </si>
  <si>
    <t>https://www.accessengineeringlibrary.com/content/book/9780071398251</t>
  </si>
  <si>
    <t>Programmable Microcontrollers with Applications: MSP430 LaunchPad with CCS and Grace</t>
  </si>
  <si>
    <t>Cem 脺nsalan, Ph.D.</t>
  </si>
  <si>
    <t>https://www.accessengineeringlibrary.com/content/book/9780071830034</t>
  </si>
  <si>
    <t>Standard Handbook for Aerospace Engineers, 2nd Edition</t>
  </si>
  <si>
    <t>Dr. Brij N. Agrawal</t>
  </si>
  <si>
    <t>Aerospace engineering</t>
  </si>
  <si>
    <t>https://www.accessengineeringlibrary.com/content/book/9781259585173</t>
  </si>
  <si>
    <t>Advanced MEMS Packaging, 1st Edition</t>
  </si>
  <si>
    <t>John H. Lau Ph.D. P.E.</t>
  </si>
  <si>
    <t>https://www.accessengineeringlibrary.com/content/book/9780071626231</t>
  </si>
  <si>
    <t>Commercial Aviation Safety, 6th Edition</t>
  </si>
  <si>
    <t>Stephen K. Cusick J.D.</t>
  </si>
  <si>
    <t>https://www.accessengineeringlibrary.com/content/book/9781259641824</t>
  </si>
  <si>
    <t>Nalco Water Handbook, 4th Edition</t>
  </si>
  <si>
    <t>Nalco Water</t>
  </si>
  <si>
    <t>Water treatment | Thermal engineering | Waste engineering</t>
  </si>
  <si>
    <t>Environmental engineering | Mechanical engineering</t>
  </si>
  <si>
    <t>https://www.accessengineeringlibrary.com/content/book/9781259860973</t>
  </si>
  <si>
    <t>Global Supply Chains: Evaluating Regions on an EPIC Framework鈥擡conomy, Politics, Infrastructure, and Competence, 1st Edition</t>
  </si>
  <si>
    <t>Mandyam M. (Srini) Srinivasan Ph.D.</t>
  </si>
  <si>
    <t>https://www.accessengineeringlibrary.com/content/book/9780071792318</t>
  </si>
  <si>
    <t>Standard Handbook for Aeronautical and Astronautical Engineers</t>
  </si>
  <si>
    <t>Mark Davies</t>
  </si>
  <si>
    <t>https://www.accessengineeringlibrary.com/content/book/9780071362290</t>
  </si>
  <si>
    <t>Principles of Biofuels and Hydrogen Gas: Production and Engine Performance, 1st Edition</t>
  </si>
  <si>
    <t>https://www.accessengineeringlibrary.com/content/book/9781260456424</t>
  </si>
  <si>
    <t>Construction Practices for Land Development: A Field Guide for Civil Engineers, 1st Edition</t>
  </si>
  <si>
    <t>Dewberry</t>
  </si>
  <si>
    <t>Construction engineering | Construction management | Engineering economics</t>
  </si>
  <si>
    <t>https://www.accessengineeringlibrary.com/content/book/9781260440775</t>
  </si>
  <si>
    <t>Analog Integrated Circuit Design by Simulation: Techniques, Tools, and Methods, 1st Edition</t>
  </si>
  <si>
    <t>U臒ur 脟ilingiro臒lu</t>
  </si>
  <si>
    <t>https://www.accessengineeringlibrary.com/content/book/9781260441451</t>
  </si>
  <si>
    <t>2018 International Existing Building Code Handbook, 1st Edition</t>
  </si>
  <si>
    <t>Chris Kimball SE MCP CBO</t>
  </si>
  <si>
    <t>Construction management | Construction engineering | Structural engineering</t>
  </si>
  <si>
    <t>https://www.accessengineeringlibrary.com/content/book/9781260134780</t>
  </si>
  <si>
    <t>Design of Wood Structures-ASD/LRFD, Sixth Edition, Sixth Edition</t>
  </si>
  <si>
    <t>Donald E. Breyer</t>
  </si>
  <si>
    <t>https://www.accessengineeringlibrary.com/content/book/9780071455398</t>
  </si>
  <si>
    <t>Handbook of Environmental Engineering, 1st Edition</t>
  </si>
  <si>
    <t>Rao Y. Surampalli Ph.D. P.E. BCEE Dist.M.ASCE</t>
  </si>
  <si>
    <t>https://www.accessengineeringlibrary.com/content/book/9781259860225</t>
  </si>
  <si>
    <t>Master Handbook of Acoustics, Fourth Edition, Fourth Edition</t>
  </si>
  <si>
    <t>https://www.accessengineeringlibrary.com/content/book/9780071360975</t>
  </si>
  <si>
    <t>Say It With Charts: The Executive's Guide to Visual Communication, Fourth Edition</t>
  </si>
  <si>
    <t>https://www.accessengineeringlibrary.com/content/book/9780071369978</t>
  </si>
  <si>
    <t>Schaum鈥檚 Outline of Engineering Mechanics Dynamics, Schaum鈥檚 Edition</t>
  </si>
  <si>
    <t>E. Nelson</t>
  </si>
  <si>
    <t>https://www.accessengineeringlibrary.com/content/book/9780071713603</t>
  </si>
  <si>
    <t>Build Your Own Transistor Radios: A Hobbyist's Guide to High-Performance and Low-Powered Radio Circuits, 1st Edition</t>
  </si>
  <si>
    <t>Ronald Quan</t>
  </si>
  <si>
    <t>https://www.accessengineeringlibrary.com/content/book/9780071799706</t>
  </si>
  <si>
    <t>Maintenance Planning and Scheduling Handbook, 4th Edition</t>
  </si>
  <si>
    <t>Richard D. Palmer PE MBA CMRP</t>
  </si>
  <si>
    <t>Maintenance engineering | Quality engineering</t>
  </si>
  <si>
    <t>https://www.accessengineeringlibrary.com/content/book/9781260135282</t>
  </si>
  <si>
    <t>What is Six Sigma Process Management?, 1st Edition</t>
  </si>
  <si>
    <t>Rowland Hayler</t>
  </si>
  <si>
    <t>https://www.accessengineeringlibrary.com/content/book/9780071453417</t>
  </si>
  <si>
    <t>Optofluidics: Fundamentals, Devices, and Applications, 1st Edition</t>
  </si>
  <si>
    <t>Yeshaiahu Fainman</t>
  </si>
  <si>
    <t>https://www.accessengineeringlibrary.com/content/book/9780071601566</t>
  </si>
  <si>
    <t>Biomedical Engineering and Design Handbook, Volume 1, Second Edition</t>
  </si>
  <si>
    <t>https://www.accessengineeringlibrary.com/content/book/9780071498388</t>
  </si>
  <si>
    <t>Standard Handbook for Electrical Engineers, Sixteenth Edition</t>
  </si>
  <si>
    <t>https://www.accessengineeringlibrary.com/content/book/9780071762328</t>
  </si>
  <si>
    <t>24 Deadly Sins of Software Security: Programming Flaws and How to Fix Them</t>
  </si>
  <si>
    <t>Michael Howard</t>
  </si>
  <si>
    <t>https://www.accessengineeringlibrary.com/content/book/9780071626750</t>
  </si>
  <si>
    <t>Manufacturing Planning and Control for Supply Chain Management: APICS/CPIM Certification Edition</t>
  </si>
  <si>
    <t>F. Robert Jacobs</t>
  </si>
  <si>
    <t>https://www.accessengineeringlibrary.com/content/book/9780071750318</t>
  </si>
  <si>
    <t>Energy Systems Engineering: Evaluation and Implementation, 3rd Edition</t>
  </si>
  <si>
    <t>Francis M. Vanek Ph.D.</t>
  </si>
  <si>
    <t>https://www.accessengineeringlibrary.com/content/book/9781259585098</t>
  </si>
  <si>
    <t>Schaum's Outline of College Algebra, 4th Edition</t>
  </si>
  <si>
    <t>Murray R. Spiegel, Ph.D.</t>
  </si>
  <si>
    <t>https://www.accessengineeringlibrary.com/content/book/9780071821810</t>
  </si>
  <si>
    <t>Schaum's Outline of Electromagnetics, 4th Edition</t>
  </si>
  <si>
    <t>Joseph A. Edminister</t>
  </si>
  <si>
    <t>https://www.accessengineeringlibrary.com/content/book/9780071831475</t>
  </si>
  <si>
    <t>Dynamic Analysis of Skeletal Structures: Force and Displacement Methods and Iterative Techniques, 1st Edition</t>
  </si>
  <si>
    <t>Seetharamulu Kaveti</t>
  </si>
  <si>
    <t>Structural engineering | Solid mechanics | Materials applications</t>
  </si>
  <si>
    <t>Civil engineering | Mechanical engineering | Materials engineering</t>
  </si>
  <si>
    <t>https://www.accessengineeringlibrary.com/content/book/9780071835855</t>
  </si>
  <si>
    <t>Properties of Gases and Liquids, 6th Edition</t>
  </si>
  <si>
    <t>J. Richard Elliott PhD</t>
  </si>
  <si>
    <t>Transport phenomena | Chemical thermodynamics | Fluid mechanics</t>
  </si>
  <si>
    <t>https://www.accessengineeringlibrary.com/content/book/9781260116342</t>
  </si>
  <si>
    <t>Maynard鈥檚 Industrial Engineering Handbook, 5th Edition</t>
  </si>
  <si>
    <t>Kjell B. Zandin</t>
  </si>
  <si>
    <t>https://www.accessengineeringlibrary.com/content/book/9780070411029</t>
  </si>
  <si>
    <t>Printed Circuits Handbook, Sixth Edition</t>
  </si>
  <si>
    <t>Clyde F. Coombs, Jr.</t>
  </si>
  <si>
    <t>https://www.accessengineeringlibrary.com/content/book/9780071467346</t>
  </si>
  <si>
    <t>Biomedical Engineering Fundamentals, 3rd Edition</t>
  </si>
  <si>
    <t>Biomedical engineering</t>
  </si>
  <si>
    <t>Bioengineering</t>
  </si>
  <si>
    <t>https://www.accessengineeringlibrary.com/content/book/9781260136265</t>
  </si>
  <si>
    <t>Microchip Fabrication: A Practical Guide to Semiconductor Processing, Fifth Edition, Fifth Edition</t>
  </si>
  <si>
    <t>https://www.accessengineeringlibrary.com/content/book/9780071432412</t>
  </si>
  <si>
    <t>CNC Handbook, 1st Edition</t>
  </si>
  <si>
    <t>Hans B. Kief</t>
  </si>
  <si>
    <t>https://www.accessengineeringlibrary.com/content/book/9780071799485</t>
  </si>
  <si>
    <t>Entrepreneur's Book of Actions: Essential Daily Exercises and Habits for Becoming Wealthier, Smarter, and More Successful, 1st Edition</t>
  </si>
  <si>
    <t>Rhett Power</t>
  </si>
  <si>
    <t>https://www.accessengineeringlibrary.com/content/book/9781259859175</t>
  </si>
  <si>
    <t>One Simple Idea, Revised and Expanded Edition: Turn Your Dreams into a Licensing Goldmine While Letting Others Do the Work, 1st Edition</t>
  </si>
  <si>
    <t>Stephen Key</t>
  </si>
  <si>
    <t>Entrepreneurship</t>
  </si>
  <si>
    <t>https://www.accessengineeringlibrary.com/content/book/9781259589676</t>
  </si>
  <si>
    <t>Concrete: Microstructure, Properties, and Materials, 4th Edition</t>
  </si>
  <si>
    <t>P. Kumar Mehta Ph.D.</t>
  </si>
  <si>
    <t>Materials | Construction engineering | Structural engineering</t>
  </si>
  <si>
    <t>https://www.accessengineeringlibrary.com/content/book/9780071797870</t>
  </si>
  <si>
    <t>Maintenance Engineering Handbook, Seventh Edition, Seventh Edition</t>
  </si>
  <si>
    <t>Lindley R. Higgins</t>
  </si>
  <si>
    <t>https://www.accessengineeringlibrary.com/content/book/9780071546461</t>
  </si>
  <si>
    <t>Airport Planning and Management, Sixth Edition</t>
  </si>
  <si>
    <t>Seth B. Young, Ph.D.</t>
  </si>
  <si>
    <t>https://www.accessengineeringlibrary.com/content/book/9780071750240</t>
  </si>
  <si>
    <t>Elements of Photogrammetry with Applications in GIS, 4th Edition</t>
  </si>
  <si>
    <t>Paul R. Wolf Ph.D.</t>
  </si>
  <si>
    <t>https://www.accessengineeringlibrary.com/content/book/9780071761123</t>
  </si>
  <si>
    <t>Schaum's Outline of Geometry, 6th Edition</t>
  </si>
  <si>
    <t>Barnett Rich PhD</t>
  </si>
  <si>
    <t>Geometry</t>
  </si>
  <si>
    <t>https://www.accessengineeringlibrary.com/content/book/9781260010572</t>
  </si>
  <si>
    <t>Handbook of Adhesives and Sealants, 3rd Edition</t>
  </si>
  <si>
    <t>Edward M. Petrie</t>
  </si>
  <si>
    <t>https://www.accessengineeringlibrary.com/content/book/9781260440447</t>
  </si>
  <si>
    <t>Antennas for Base Stations in Wireless Communications, 1st Edition</t>
  </si>
  <si>
    <t>Zhi Ning Chen</t>
  </si>
  <si>
    <t>https://www.accessengineeringlibrary.com/content/book/9780071612883</t>
  </si>
  <si>
    <t>Structural Engineering Formulas, 2nd Edition</t>
  </si>
  <si>
    <t>Ilya Mikhelson Ph.D.</t>
  </si>
  <si>
    <t>https://www.accessengineeringlibrary.com/content/book/9780071794282</t>
  </si>
  <si>
    <t>Lineman's and Cableman's Handbook, 13th Edition</t>
  </si>
  <si>
    <t>https://www.accessengineeringlibrary.com/content/book/9780071850032</t>
  </si>
  <si>
    <t>Programmable Microcontrollers: Applications on the MSP432 LaunchPad, 1st Edition</t>
  </si>
  <si>
    <t>Electronics engineering | Computer hardware | Communications engineering</t>
  </si>
  <si>
    <t>https://www.accessengineeringlibrary.com/content/book/9781259836190</t>
  </si>
  <si>
    <t>Handbook of Hydraulics, 8th Edition</t>
  </si>
  <si>
    <t>James E. Lindell</t>
  </si>
  <si>
    <t>https://www.accessengineeringlibrary.com/content/book/9781259859687</t>
  </si>
  <si>
    <t>Switch-Mode Power Supplies: SPICE Simulations and Practical Designs</t>
  </si>
  <si>
    <t>Christophe Basso</t>
  </si>
  <si>
    <t>https://www.accessengineeringlibrary.com/content/book/9780071508582</t>
  </si>
  <si>
    <t>Orlicky's Material Requirements Planning, 3rd Edition</t>
  </si>
  <si>
    <t>https://www.accessengineeringlibrary.com/content/book/9780071755634</t>
  </si>
  <si>
    <t>Programming the Intel Edison: Getting Started with Processing and Python, 1st Edition</t>
  </si>
  <si>
    <t>https://www.accessengineeringlibrary.com/content/book/9781259588334</t>
  </si>
  <si>
    <t>3D Printer Projects for Makerspaces, 1st Edition</t>
  </si>
  <si>
    <t>https://www.accessengineeringlibrary.com/content/book/9781259860386</t>
  </si>
  <si>
    <t>Communications Network Test &amp; Measurement Handbook</t>
  </si>
  <si>
    <t>https://www.accessengineeringlibrary.com/content/book/9780070126176</t>
  </si>
  <si>
    <t>Metal Building Systems: Design and Specifications, Second Edition, Second Edition</t>
  </si>
  <si>
    <t>Alexander Newman</t>
  </si>
  <si>
    <t>https://www.accessengineeringlibrary.com/content/book/9780071402019</t>
  </si>
  <si>
    <t>Tall and Supertall Buildings: Planning and Design, 1st Edition</t>
  </si>
  <si>
    <t>Akbar Tamboli P.E. F.ASCE</t>
  </si>
  <si>
    <t>https://www.accessengineeringlibrary.com/content/book/9780071818711</t>
  </si>
  <si>
    <t>Schaum's Outline of Human Anatomy and Physiology, 4th Edition</t>
  </si>
  <si>
    <t>The late Kent M. Van de Graaff</t>
  </si>
  <si>
    <t>https://www.accessengineeringlibrary.com/content/book/9780071810791</t>
  </si>
  <si>
    <t>Schaum's Outline of Physics for Engineering and Science, Third Edition</t>
  </si>
  <si>
    <t>Michael Browne</t>
  </si>
  <si>
    <t>https://www.accessengineeringlibrary.com/content/book/9780071810906</t>
  </si>
  <si>
    <t>Schaum's Outline of Thermodynamics for Engineers, Third Edition</t>
  </si>
  <si>
    <t>Merle C. Potter, PhD</t>
  </si>
  <si>
    <t>https://www.accessengineeringlibrary.com/content/book/9780071830829</t>
  </si>
  <si>
    <t>Handbook of Project-based Management: Leading Strategic Change in Organizations, Third Edition</t>
  </si>
  <si>
    <t>J. Rodney Turner</t>
  </si>
  <si>
    <t>https://www.accessengineeringlibrary.com/content/book/9780071549745</t>
  </si>
  <si>
    <t>Raspberry Pi庐 Electronics Projects for the Evil Genius, 1st Edition</t>
  </si>
  <si>
    <t>https://www.accessengineeringlibrary.com/content/book/9781259640582</t>
  </si>
  <si>
    <t>Handbook of Nondestructive Evaluation, 3rd Edition</t>
  </si>
  <si>
    <t>Charles J. Hellier</t>
  </si>
  <si>
    <t>Materials applications | Optical engineering | Acoustical engineering</t>
  </si>
  <si>
    <t>Materials engineering | Electrical engineering | Mechanical engineering</t>
  </si>
  <si>
    <t>https://www.accessengineeringlibrary.com/content/book/9781260441437</t>
  </si>
  <si>
    <t>Synthetic Fuels Handbook: Properties, Process, and Performance, 2nd Edition</t>
  </si>
  <si>
    <t>Dr. James G. Speight</t>
  </si>
  <si>
    <t>Fuels | Petroleum engineering | Construction engineering</t>
  </si>
  <si>
    <t>https://www.accessengineeringlibrary.com/content/book/9781260128963</t>
  </si>
  <si>
    <t>Civil Engineering PE All-in-One Exam Guide: Breadth and Depth, 4th Edition</t>
  </si>
  <si>
    <t>https://www.accessengineeringlibrary.com/content/book/9781260457223</t>
  </si>
  <si>
    <t>Aircraft Powerplants, 9th Edition</t>
  </si>
  <si>
    <t>https://www.accessengineeringlibrary.com/content/book/9781259835704</t>
  </si>
  <si>
    <t>Foundation Engineering Handbook: Design and Construction with the 2009 International Building Code, 2nd Edition</t>
  </si>
  <si>
    <t>https://www.accessengineeringlibrary.com/content/book/9780071740098</t>
  </si>
  <si>
    <t>Applied Cell and Molecular Biology for Engineers, 1st Edition</t>
  </si>
  <si>
    <t>Gabi Nindle Waite</t>
  </si>
  <si>
    <t>https://www.accessengineeringlibrary.com/content/book/9780071472425</t>
  </si>
  <si>
    <t>Membrane Systems for Wastewater Treatment, 1st Edition</t>
  </si>
  <si>
    <t>https://www.accessengineeringlibrary.com/content/book/9780071464192</t>
  </si>
  <si>
    <t>Computer-Aided Drug Design and Delivery Systems, 1st Edition</t>
  </si>
  <si>
    <t>Ahindra Nag</t>
  </si>
  <si>
    <t>Biomedical engineering | Electronics engineering | Pharmacology</t>
  </si>
  <si>
    <t>https://www.accessengineeringlibrary.com/content/book/9780071701242</t>
  </si>
  <si>
    <t>Fracturing Horizontal Wells, 1st Edition</t>
  </si>
  <si>
    <t>Mohamed Y. Soliman Ph.D. P.E. NAI</t>
  </si>
  <si>
    <t>Petroleum engineering | Geological engineering</t>
  </si>
  <si>
    <t>https://www.accessengineeringlibrary.com/content/book/9781259585616</t>
  </si>
  <si>
    <t>Reservoir Engineering Models: Analytical and Numerical Approaches, 1st Edition</t>
  </si>
  <si>
    <t>Turgay Ertekin</t>
  </si>
  <si>
    <t>Petroleum engineering | Fluid mechanics | Transport phenomena</t>
  </si>
  <si>
    <t>Energy engineering | Chemical engineering | Civil engineering | Mechanical engineering</t>
  </si>
  <si>
    <t>https://www.accessengineeringlibrary.com/content/book/9781259585630</t>
  </si>
  <si>
    <t>Lange's Handbook of Chemistry, 17th Edition</t>
  </si>
  <si>
    <t>https://www.accessengineeringlibrary.com/content/book/9781259586095</t>
  </si>
  <si>
    <t>Oil Spills and Gas Leaks: Environmental Response, Prevention, and Cost Recovery, 1st Edition</t>
  </si>
  <si>
    <t>Stephen M. Testa</t>
  </si>
  <si>
    <t>Safety engineering | Petroleum engineering | Fuels</t>
  </si>
  <si>
    <t>Industrial engineering | Energy engineering</t>
  </si>
  <si>
    <t>https://www.accessengineeringlibrary.com/content/book/9780071772891</t>
  </si>
  <si>
    <t>TAB Book of Arduino Projects: 36 Things to Make with Shields and Protoshields, 1st Edition</t>
  </si>
  <si>
    <t>https://www.accessengineeringlibrary.com/content/book/9780071790673</t>
  </si>
  <si>
    <t>CPM in Construction Management, 8th Edition</t>
  </si>
  <si>
    <t>James J. O'Brien P.E. PMP CVS</t>
  </si>
  <si>
    <t>https://www.accessengineeringlibrary.com/content/book/9781259587276</t>
  </si>
  <si>
    <t>Foundations and Strategies for Medical Device Design, 1st Edition</t>
  </si>
  <si>
    <t>Vikki Hazelwood Ph.D. FNAI</t>
  </si>
  <si>
    <t>Biomedical engineering | Biochemical engineering</t>
  </si>
  <si>
    <t>https://www.accessengineeringlibrary.com/content/book/9781260456950</t>
  </si>
  <si>
    <t>Arduino + Android Projects for the Evil Genius: Control Arduino with Your Smartphone or Tablet, 1st Edition</t>
  </si>
  <si>
    <t>https://www.accessengineeringlibrary.com/content/book/9780071775960</t>
  </si>
  <si>
    <t>Aviation Maintenance Management, 2nd Edition</t>
  </si>
  <si>
    <t>Harry A. Kinnison Ph.D.</t>
  </si>
  <si>
    <t>Aircraft | Quality engineering | Maintenance engineering</t>
  </si>
  <si>
    <t>Aerospace engineering | Industrial engineering</t>
  </si>
  <si>
    <t>https://www.accessengineeringlibrary.com/content/book/9780071805025</t>
  </si>
  <si>
    <t>Practical Electronic Design for Experimenters, 1st Edition</t>
  </si>
  <si>
    <t>Louis E. Frenzel Jr.</t>
  </si>
  <si>
    <t>https://www.accessengineeringlibrary.com/content/book/9781260456158</t>
  </si>
  <si>
    <t>Manager's Guide to Navigating Change, 1st Edition</t>
  </si>
  <si>
    <t>Stephen Rock</t>
  </si>
  <si>
    <t>https://www.accessengineeringlibrary.com/content/book/9780071769471</t>
  </si>
  <si>
    <t>McGraw-Hill's Guide to UK Wiring Standards for Earthing &amp; Bonding, 1st Edition</t>
  </si>
  <si>
    <t>https://www.accessengineeringlibrary.com/content/book/9781259641275</t>
  </si>
  <si>
    <t>Presentation Skills For Managers, 2nd Edition</t>
  </si>
  <si>
    <t>Kerri Garbis</t>
  </si>
  <si>
    <t>https://www.accessengineeringlibrary.com/content/book/9781259643965</t>
  </si>
  <si>
    <t>Boiler Operator's Guide, 5th Edition</t>
  </si>
  <si>
    <t>Ray Wohlfarth</t>
  </si>
  <si>
    <t>Mechanical thermodynamics | Power engineering | Pressure vessels and piping</t>
  </si>
  <si>
    <t>https://www.accessengineeringlibrary.com/content/book/9781260026993</t>
  </si>
  <si>
    <t>Foundation and Anchor Design Guide for Metal Building Systems</t>
  </si>
  <si>
    <t>Alexander Newman, P.E., F.ASCE</t>
  </si>
  <si>
    <t>https://www.accessengineeringlibrary.com/content/book/9780071766357</t>
  </si>
  <si>
    <t>Toyota Way to Lean Leadership: Achieving and Sustaining Excellence through Leadership Development, 1st Edition</t>
  </si>
  <si>
    <t>Leadership | Quality engineering | Quality management</t>
  </si>
  <si>
    <t>Business skills | Industrial engineering | Engineering management</t>
  </si>
  <si>
    <t>https://www.accessengineeringlibrary.com/content/book/9780071780780</t>
  </si>
  <si>
    <t>Modern Completion Technology for Oil and Gas Wells, 1st Edition</t>
  </si>
  <si>
    <t>Ding Zhu Ph.D.</t>
  </si>
  <si>
    <t>Petroleum engineering | Geological engineering | Materials applications</t>
  </si>
  <si>
    <t>Energy engineering | Civil engineering | Materials engineering</t>
  </si>
  <si>
    <t>https://www.accessengineeringlibrary.com/content/book/9781259642029</t>
  </si>
  <si>
    <t>Fundamentals of Engineering FE Civil All-in-One Exam Guide, 1st Edition</t>
  </si>
  <si>
    <t>https://www.accessengineeringlibrary.com/content/book/9781260011340</t>
  </si>
  <si>
    <t>30 BeagleBone Black Projects for the Evil Genius, 1st Edition</t>
  </si>
  <si>
    <t>https://www.accessengineeringlibrary.com/content/book/9780071839280</t>
  </si>
  <si>
    <t>Materials for Civil Engineering: Properties and Applications in Infrastructure, 1st Edition</t>
  </si>
  <si>
    <t>Luke S. Lee Ph.D. P.E.</t>
  </si>
  <si>
    <t>Construction engineering | Materials</t>
  </si>
  <si>
    <t>https://www.accessengineeringlibrary.com/content/book/9781259862618</t>
  </si>
  <si>
    <t>Schaum's Outline of Statistics, 6th Edition</t>
  </si>
  <si>
    <t>The late Dr. Murray R. Spiegel</t>
  </si>
  <si>
    <t>https://www.accessengineeringlibrary.com/content/book/9781260011463</t>
  </si>
  <si>
    <t>Geotechnical Earthquake Engineering Handbook: With the 2012 International Building Code, 2nd Edition</t>
  </si>
  <si>
    <t>Geotechnical engineering | Structural engineering | Geological engineering</t>
  </si>
  <si>
    <t>https://www.accessengineeringlibrary.com/content/book/9780071792387</t>
  </si>
  <si>
    <t>Power Plant Stability, Capacitors, and Grounding: Numerical Solutions, 1st Edition</t>
  </si>
  <si>
    <t>Orlando N. Acosta MSEE</t>
  </si>
  <si>
    <t>https://www.accessengineeringlibrary.com/content/book/9780071800082</t>
  </si>
  <si>
    <t>Industrial Automation: Hands-On, 1st Edition</t>
  </si>
  <si>
    <t>Frank Lamb</t>
  </si>
  <si>
    <t>Production engineering | Materials applications | Systems engineering</t>
  </si>
  <si>
    <t>Industrial engineering | Materials engineering</t>
  </si>
  <si>
    <t>https://www.accessengineeringlibrary.com/content/book/9780071816458</t>
  </si>
  <si>
    <t>Public Infrastructure Asset Management, 2nd Edition</t>
  </si>
  <si>
    <t>Waheed Uddin</t>
  </si>
  <si>
    <t>Infrastructure | Engineering economics | Maintenance engineering</t>
  </si>
  <si>
    <t>Civil engineering | Engineering management | Industrial engineering</t>
  </si>
  <si>
    <t>https://www.accessengineeringlibrary.com/content/book/9780071820110</t>
  </si>
  <si>
    <t>Telecommunications Crash Course, 3rd Edition</t>
  </si>
  <si>
    <t>Steven Shepard Ph.D.</t>
  </si>
  <si>
    <t>https://www.accessengineeringlibrary.com/content/book/9780071832663</t>
  </si>
  <si>
    <t>Advanced Signal Processing: A Concise Guide, 1st Edition</t>
  </si>
  <si>
    <t>Amir-Homayoon Najmi</t>
  </si>
  <si>
    <t>Signal processing | Data science | Artificial intelligence</t>
  </si>
  <si>
    <t>https://www.accessengineeringlibrary.com/content/book/9781260458930</t>
  </si>
  <si>
    <t>McGraw-Hill's National Electrical Safety Code (NESC) 2012 Handbook, 1st Edition</t>
  </si>
  <si>
    <t>https://www.accessengineeringlibrary.com/content/book/9780071766852</t>
  </si>
  <si>
    <t>Arduino Projects for Amateur Radio, 1st Edition</t>
  </si>
  <si>
    <t>Dr. Jack Purdum W8TEE</t>
  </si>
  <si>
    <t>https://www.accessengineeringlibrary.com/content/book/9780071834056</t>
  </si>
  <si>
    <t>Performance and Security for the Internet of Things: Emerging Wireless Technologies, 1st Edition</t>
  </si>
  <si>
    <t>Haya Shajaiah Ph.D.</t>
  </si>
  <si>
    <t>Communications engineering | Security engineering | Internet of things</t>
  </si>
  <si>
    <t>Electrical engineering | Industrial engineering | Computer engineering | Makerspace</t>
  </si>
  <si>
    <t>https://www.accessengineeringlibrary.com/content/book/9781260460353</t>
  </si>
  <si>
    <t>Introduction to Synthetic Aperture Radar: Concepts and Practice, 1st Edition</t>
  </si>
  <si>
    <t>E. David Jansing Ph.D.</t>
  </si>
  <si>
    <t>Signal processing | Communications engineering | Optical engineering</t>
  </si>
  <si>
    <t>https://www.accessengineeringlibrary.com/content/book/9781260458961</t>
  </si>
  <si>
    <t>Thermal Science: Essentials of Thermodynamics, Fluid Mechanics, and Heat Transfer, 1st Edition</t>
  </si>
  <si>
    <t>Erian A. Baskharone Ph.D.</t>
  </si>
  <si>
    <t>https://www.accessengineeringlibrary.com/content/book/9780071772341</t>
  </si>
  <si>
    <t>Energy Systems Engineering: Evaluation and Implementation, 4th Edition</t>
  </si>
  <si>
    <t>https://www.accessengineeringlibrary.com/content/book/9781260456400</t>
  </si>
  <si>
    <t>Troubleshooting and Repairing Major Appliances, 3rd Edition</t>
  </si>
  <si>
    <t>Power engineering | Electronics engineering | Thermal engineering</t>
  </si>
  <si>
    <t>https://www.accessengineeringlibrary.com/content/book/9780071770187</t>
  </si>
  <si>
    <t>Water and Wastewater Calculations Manual, 3rd Edition</t>
  </si>
  <si>
    <t>Shun Dar Lin Ph.D.</t>
  </si>
  <si>
    <t>https://www.accessengineeringlibrary.com/content/book/9780071819817</t>
  </si>
  <si>
    <t>Handbook of Project-Based Management: Leading Strategic Change in Organizations, 4th Edition</t>
  </si>
  <si>
    <t>Rodney Turner</t>
  </si>
  <si>
    <t>https://www.accessengineeringlibrary.com/content/book/9780071821780</t>
  </si>
  <si>
    <t>Build Your Own Quadcopter: Power Up Your Designs with the Parallax Elev-8, 1st Edition</t>
  </si>
  <si>
    <t>https://www.accessengineeringlibrary.com/content/book/9780071822282</t>
  </si>
  <si>
    <t>Optical Systems Engineering, 1st Edition</t>
  </si>
  <si>
    <t>Keith J. Kasunic Ph.D.</t>
  </si>
  <si>
    <t>https://www.accessengineeringlibrary.com/content/book/9780071754408</t>
  </si>
  <si>
    <t>Quality Improvement Through Planned Experimentation, 3rd Edition</t>
  </si>
  <si>
    <t>Ronald D. Moen</t>
  </si>
  <si>
    <t>Quality engineering | Quality management | Materials applications</t>
  </si>
  <si>
    <t>Industrial engineering | Engineering management | Materials engineering</t>
  </si>
  <si>
    <t>https://www.accessengineeringlibrary.com/content/book/9780071759663</t>
  </si>
  <si>
    <t>Electrical Safety Handbook, 5th Edition</t>
  </si>
  <si>
    <t>Dennis K. Neitzel C.P.E. C.E.S.C.P.</t>
  </si>
  <si>
    <t>Safety engineering | Electronics engineering | Power engineering</t>
  </si>
  <si>
    <t>Industrial engineering | Electrical engineering | Energy engineering | Mechanical engineering</t>
  </si>
  <si>
    <t>https://www.accessengineeringlibrary.com/content/book/9781260134858</t>
  </si>
  <si>
    <t>Printed Circuits Handbook, 7th Edition</t>
  </si>
  <si>
    <t>https://www.accessengineeringlibrary.com/content/book/9780071833950</t>
  </si>
  <si>
    <t>Business Data Science: Combining Machine Learning and Economics to Optimize, Automate, and Accelerate Business Decisions, 1st Edition</t>
  </si>
  <si>
    <t>Matt Taddy</t>
  </si>
  <si>
    <t>https://www.accessengineeringlibrary.com/content/book/9781260452778</t>
  </si>
  <si>
    <t>Cross-Laminated Timber Design: Structural Properties, Standards, and Safety, 1st Edition</t>
  </si>
  <si>
    <t>Construction engineering | Structural engineering | Materials</t>
  </si>
  <si>
    <t>https://www.accessengineeringlibrary.com/content/book/9781260117998</t>
  </si>
  <si>
    <t>Schaum's Outline of Probability and Statistics, 4th Edition</t>
  </si>
  <si>
    <t>Murray R. Spiegel</t>
  </si>
  <si>
    <t>https://www.accessengineeringlibrary.com/content/book/9780071795579</t>
  </si>
  <si>
    <t>VLSI Analog Circuits: Algorithms, Architecture, Modeling, and Circuit Implementation, 2nd Edition</t>
  </si>
  <si>
    <t>Hongjiang Song Ph.D.</t>
  </si>
  <si>
    <t>https://www.accessengineeringlibrary.com/content/book/9781259644931</t>
  </si>
  <si>
    <t>Pressure Vessels: The ASME Code Simplified, 9th Edition</t>
  </si>
  <si>
    <t>Robert F. Stricker P.E.</t>
  </si>
  <si>
    <t>Pressure vessels and piping | Quality engineering | Chemical processing equipment</t>
  </si>
  <si>
    <t>Mechanical engineering | Industrial engineering | Chemical engineering</t>
  </si>
  <si>
    <t>https://www.accessengineeringlibrary.com/content/book/9781260455410</t>
  </si>
  <si>
    <t>Aircraft Basic Science, 8th Edition</t>
  </si>
  <si>
    <t>Aircraft | Transport phenomena | Fluid mechanics</t>
  </si>
  <si>
    <t>https://www.accessengineeringlibrary.com/content/book/9780071799171</t>
  </si>
  <si>
    <t>Steel Structures Design for Lateral and Vertical Forces, 2nd Edition</t>
  </si>
  <si>
    <t>Alan Williams Ph.D. S.E. F.I.C.E. C.Eng.</t>
  </si>
  <si>
    <t>https://www.accessengineeringlibrary.com/content/book/9781259588013</t>
  </si>
  <si>
    <t>Design of Water Resource Recovery Facilities, 6th Edition</t>
  </si>
  <si>
    <t>https://www.accessengineeringlibrary.com/content/book/9781260031188</t>
  </si>
  <si>
    <t>Land Development Handbook, 4th Edition</t>
  </si>
  <si>
    <t>Construction engineering | Land development | Infrastructure</t>
  </si>
  <si>
    <t>https://www.accessengineeringlibrary.com/content/book/9781260440751</t>
  </si>
  <si>
    <t>Programming the BBC micro:bit: Getting Started with MicroPython, 1st Edition</t>
  </si>
  <si>
    <t>https://www.accessengineeringlibrary.com/content/book/9781260117585</t>
  </si>
  <si>
    <t>Smart Grid Infrastructure &amp; Networking, 1st Edition</t>
  </si>
  <si>
    <t>https://www.accessengineeringlibrary.com/content/book/9780071787741</t>
  </si>
  <si>
    <t>McGraw-Hill's National Electrical Code 2017 Handbook, 29th Edition</t>
  </si>
  <si>
    <t>https://www.accessengineeringlibrary.com/content/book/9781259584428</t>
  </si>
  <si>
    <t>Fundamentals of Device and Systems Packaging: Technologies and Applications, 2nd Edition</t>
  </si>
  <si>
    <t>Dr. Rao R. Tummala</t>
  </si>
  <si>
    <t>https://www.accessengineeringlibrary.com/content/book/9781259861550</t>
  </si>
  <si>
    <t>3G Networks: Architecture, Protocols &amp; Procedures</t>
  </si>
  <si>
    <t>https://www.accessengineeringlibrary.com/content/book/9780070527997</t>
  </si>
  <si>
    <t>Build Your Own PC on a Budget: A DIY Guide for Hobbyists and Gamers, 1st Edition</t>
  </si>
  <si>
    <t>John Paul Mueller</t>
  </si>
  <si>
    <t>https://www.accessengineeringlibrary.com/content/book/9780071842372</t>
  </si>
  <si>
    <t>Structural Load Determination: 2018 IBC and ASCE/SEI 7-16, 1st Edition</t>
  </si>
  <si>
    <t>David A. Fanella Ph.D. S.E. P.E. F.ASCE F.SEI F.ACI</t>
  </si>
  <si>
    <t>https://www.accessengineeringlibrary.com/content/book/9781260135626</t>
  </si>
  <si>
    <t>Fabrication and Application of Nanomaterials, 1st Edition</t>
  </si>
  <si>
    <t>Sulalit Bandyopadhyay</t>
  </si>
  <si>
    <t>Materials | Chemical processes | Materials applications</t>
  </si>
  <si>
    <t>https://www.accessengineeringlibrary.com/content/book/9781260132236</t>
  </si>
  <si>
    <t>Handbook for Building Construction: Administration, Materials, Systems, and Safety, 1st Edition</t>
  </si>
  <si>
    <t>Clifford J. Schexnayder P.E. Ph.D.</t>
  </si>
  <si>
    <t>Construction engineering | Operations management | Project management</t>
  </si>
  <si>
    <t>https://www.accessengineeringlibrary.com/content/book/9781260456882</t>
  </si>
  <si>
    <t>LTE Signaling with Diameter, 1st Edition</t>
  </si>
  <si>
    <t>https://www.accessengineeringlibrary.com/content/book/9781259584275</t>
  </si>
  <si>
    <t>Schaum's Outline: Mathematical Handbook of Formulas and Tables, 5th Edition</t>
  </si>
  <si>
    <t>Seymour Lipschutz</t>
  </si>
  <si>
    <t>https://www.accessengineeringlibrary.com/content/book/9781260010534</t>
  </si>
  <si>
    <t>Schaum's Outline of Precalculus, 4th Edition</t>
  </si>
  <si>
    <t>Fred Safier</t>
  </si>
  <si>
    <t>https://www.accessengineeringlibrary.com/content/book/9781260454208</t>
  </si>
  <si>
    <t>Tanmay Teaches Julia for Beginners: A Springboard to Machine Learning for All Ages, 1st Edition</t>
  </si>
  <si>
    <t>Tanmay Bakshi</t>
  </si>
  <si>
    <t>Computer programming | Artificial intelligence</t>
  </si>
  <si>
    <t>https://www.accessengineeringlibrary.com/content/book/9781260456639</t>
  </si>
  <si>
    <t>The Internet of Things: Do-It-Yourself at Home Projects for Arduino, Raspberry Pi, and BeagleBone Black, 1st Edition</t>
  </si>
  <si>
    <t>Makerspace electronics | Embedded systems</t>
  </si>
  <si>
    <t>https://www.accessengineeringlibrary.com/content/book/9780071835206</t>
  </si>
  <si>
    <t>Manufacturing Planning and Control for Supply Chain Management: The CPIM Reference, 2nd Edition</t>
  </si>
  <si>
    <t>Operations management | Production engineering | Materials handling</t>
  </si>
  <si>
    <t>https://www.accessengineeringlibrary.com/content/book/9781260108385</t>
  </si>
  <si>
    <t>How to Implement Lean Manufacturing, 2nd Edition</t>
  </si>
  <si>
    <t>Production engineering | Process engineering | Quality engineering</t>
  </si>
  <si>
    <t>https://www.accessengineeringlibrary.com/content/book/9780071835732</t>
  </si>
  <si>
    <t>Antenna Engineering Handbook, 5th Edition</t>
  </si>
  <si>
    <t>John L. Volakis</t>
  </si>
  <si>
    <t>https://www.accessengineeringlibrary.com/content/book/9781259644696</t>
  </si>
  <si>
    <t>Big Book of Makerspace Projects: Inspiring Makers to Experiment, Create, and Learn, 1st Edition</t>
  </si>
  <si>
    <t>Colleen Graves</t>
  </si>
  <si>
    <t>https://www.accessengineeringlibrary.com/content/book/9781259644252</t>
  </si>
  <si>
    <t>Lean Strategy: Using Lean to Create Competitive Advantage, Unleash Innovation, and Deliver Sustainable Growth, 1st Edition</t>
  </si>
  <si>
    <t>Dr. Michael Ball茅</t>
  </si>
  <si>
    <t>Production engineering | Quality engineering | Process engineering</t>
  </si>
  <si>
    <t>https://www.accessengineeringlibrary.com/content/book/9781259860423</t>
  </si>
  <si>
    <t>LabVIEW Graphical Programming, 5th Edition</t>
  </si>
  <si>
    <t>Richard Jennings</t>
  </si>
  <si>
    <t>https://www.accessengineeringlibrary.com/content/book/9781260135268</t>
  </si>
  <si>
    <t>Masonry Design and Detailing, 6th Edition</t>
  </si>
  <si>
    <t>Christine Beall NCARB CCS</t>
  </si>
  <si>
    <t>https://www.accessengineeringlibrary.com/content/book/9780071766395</t>
  </si>
  <si>
    <t>Essential Deming: Leadership Principles from the Father of Quality, 1st Edition</t>
  </si>
  <si>
    <t>JOYCE NILSSON ORSINI PhD</t>
  </si>
  <si>
    <t>https://www.accessengineeringlibrary.com/content/book/9780071790222</t>
  </si>
  <si>
    <t>Fundamentals of Industrial Instrumentation and Process Control, 2nd Edition</t>
  </si>
  <si>
    <t>William C. Dunn</t>
  </si>
  <si>
    <t>Fluid mechanics | Transport phenomena | Electronics engineering</t>
  </si>
  <si>
    <t>Chemical engineering | Civil engineering | Mechanical engineering | Electrical engineering</t>
  </si>
  <si>
    <t>https://www.accessengineeringlibrary.com/content/book/9781260122251</t>
  </si>
  <si>
    <t>Wastewater Treatment Process Modeling, MOP31, 2nd Edition</t>
  </si>
  <si>
    <t>Waste engineering | Wastewater engineering | Process engineering</t>
  </si>
  <si>
    <t>Environmental engineering | Industrial engineering</t>
  </si>
  <si>
    <t>https://www.accessengineeringlibrary.com/content/book/9780071798426</t>
  </si>
  <si>
    <t>Introduction to the Finite Element Method, 4th Edition</t>
  </si>
  <si>
    <t>J. N. Reddy Ph.D.</t>
  </si>
  <si>
    <t>Finite element analysis | Transport phenomena | Structural engineering</t>
  </si>
  <si>
    <t>Mathematics | Mechanical engineering | Chemical engineering | Civil engineering</t>
  </si>
  <si>
    <t>https://www.accessengineeringlibrary.com/content/book/9781259861901</t>
  </si>
  <si>
    <t>Troubleshooting and Repairing Diesel Engines, 5th Edition</t>
  </si>
  <si>
    <t>Paul Dempsey</t>
  </si>
  <si>
    <t>Power engineering | Fuels | Fluid mechanics</t>
  </si>
  <si>
    <t>https://www.accessengineeringlibrary.com/content/book/9781260116434</t>
  </si>
  <si>
    <t>Target Funding: A Proven System to Get the Money &amp; Resources You Need to Start or Grow Your Business, 1st Edition</t>
  </si>
  <si>
    <t>Kedma Ough MBA</t>
  </si>
  <si>
    <t>Finance | Engineering economics</t>
  </si>
  <si>
    <t>https://www.accessengineeringlibrary.com/content/book/9781260132366</t>
  </si>
  <si>
    <t>Digital Logic Design and Computer Organization: With Computer Architecture for Security, 1st Edition</t>
  </si>
  <si>
    <t>Nikrouz Faroughi Ph.D.</t>
  </si>
  <si>
    <t>Computer hardware | Circuit design | Electronics engineering</t>
  </si>
  <si>
    <t>Computer engineering | Electrical engineering</t>
  </si>
  <si>
    <t>https://www.accessengineeringlibrary.com/content/book/9780071836906</t>
  </si>
  <si>
    <t>Toyota Engagement Equation: How to Understand and Implement Continuous Improvement Thinking in Any Organization, 1st Edition</t>
  </si>
  <si>
    <t>Tracey Richardson</t>
  </si>
  <si>
    <t>https://www.accessengineeringlibrary.com/content/book/9781259837425</t>
  </si>
  <si>
    <t>Strategic Continuous Process Improvement: Which Quality Tools to Use and When to Use Them, 1st Edition</t>
  </si>
  <si>
    <t>CPIM Gerhard Plenert Ph.D.</t>
  </si>
  <si>
    <t>https://www.accessengineeringlibrary.com/content/book/9780071767187</t>
  </si>
  <si>
    <t>Arduino Robot Bonanza, 1st Edition</t>
  </si>
  <si>
    <t>Makerspace electronics | Makerspace robotics</t>
  </si>
  <si>
    <t>https://www.accessengineeringlibrary.com/content/book/9780071782777</t>
  </si>
  <si>
    <t>Signaling System #7, 6th Edition</t>
  </si>
  <si>
    <t>https://www.accessengineeringlibrary.com/content/book/9780071822145</t>
  </si>
  <si>
    <t>Applied Machine Learning, 1st Edition</t>
  </si>
  <si>
    <t>M. Gopal</t>
  </si>
  <si>
    <t>https://www.accessengineeringlibrary.com/content/book/9781260456844</t>
  </si>
  <si>
    <t>Structural Renovation of Buildings: Methods, Details, and Design Examples, 2nd Edition</t>
  </si>
  <si>
    <t>Alexander Newman P.E. MBA F.ASCE</t>
  </si>
  <si>
    <t>Structural engineering | Construction engineering | Materials</t>
  </si>
  <si>
    <t>https://www.accessengineeringlibrary.com/content/book/9781260458336</t>
  </si>
  <si>
    <t>Bridge Engineering: Design, Rehabilitation, and Maintenance of Modern Highway Bridges, 4th Edition</t>
  </si>
  <si>
    <t>Jim J. Zhao Ph.D. P.E. F.ASCE</t>
  </si>
  <si>
    <t>Structural engineering | Infrastructure | Construction engineering</t>
  </si>
  <si>
    <t>https://www.accessengineeringlibrary.com/content/book/9781259643095</t>
  </si>
  <si>
    <t>Troubleshooting Electronic Circuits: A Guide to Learning Analog Electronics, 1st Edition</t>
  </si>
  <si>
    <t>https://www.accessengineeringlibrary.com/content/book/9781260143560</t>
  </si>
  <si>
    <t>Fundamentals of 5G Communications: Connectivity for Enhanced Mobile Broadband and Beyond, 1st Edition</t>
  </si>
  <si>
    <t>Wanshi Chen Ph.D.</t>
  </si>
  <si>
    <t>Communications engineering | Material properties</t>
  </si>
  <si>
    <t>https://www.accessengineeringlibrary.com/content/book/9781260459999</t>
  </si>
  <si>
    <t>Double-Walled Piping: A Handbook for the Petroleum and Petrochemical Industry, 1st Edition</t>
  </si>
  <si>
    <t>Christopher G. Ziu</t>
  </si>
  <si>
    <t>Pressure vessels and piping | Infrastructure | Construction engineering</t>
  </si>
  <si>
    <t>https://www.accessengineeringlibrary.com/content/book/9780071841726</t>
  </si>
  <si>
    <t>Machine Tools: Specification, Purchase, and Installation, 1st Edition</t>
  </si>
  <si>
    <t>Russell Gamblin</t>
  </si>
  <si>
    <t>https://www.accessengineeringlibrary.com/content/book/9780071812221</t>
  </si>
  <si>
    <t>Steam Plant Operation, 10th Edition</t>
  </si>
  <si>
    <t>Everett B. Woodruff</t>
  </si>
  <si>
    <t>Power engineering | Mechanical thermodynamics | Fluid mechanics</t>
  </si>
  <si>
    <t>https://www.accessengineeringlibrary.com/content/book/9781259641336</t>
  </si>
  <si>
    <t>Geometric Dimensioning and Tolerancing for Mechanical Design, 3rd Edition</t>
  </si>
  <si>
    <t>Gene R. Cogorno</t>
  </si>
  <si>
    <t>Machine design | Production engineering</t>
  </si>
  <si>
    <t>https://www.accessengineeringlibrary.com/content/book/9781260453782</t>
  </si>
  <si>
    <t>Design of Steel Structures, 1st Edition</t>
  </si>
  <si>
    <t>Jay Shen Ph.D. P.E. S.E.</t>
  </si>
  <si>
    <t>https://www.accessengineeringlibrary.com/content/book/9781260452334</t>
  </si>
  <si>
    <t>End-to-End Mobile Communications: Evolution to 5G, 1st Edition</t>
  </si>
  <si>
    <t>Syed S. Husain M.Sc.</t>
  </si>
  <si>
    <t>https://www.accessengineeringlibrary.com/content/book/9781260460254</t>
  </si>
  <si>
    <t>Valve Handbook, 3rd Edition</t>
  </si>
  <si>
    <t>Philip L. Skousen</t>
  </si>
  <si>
    <t>Fluid mechanics | Transport phenomena | Machine design</t>
  </si>
  <si>
    <t>https://www.accessengineeringlibrary.com/content/book/9780071743891</t>
  </si>
  <si>
    <t>Industrial Electricity and Motor Controls, 2nd Edition</t>
  </si>
  <si>
    <t>https://www.accessengineeringlibrary.com/content/book/9780071818698</t>
  </si>
  <si>
    <t>Engineering Hydrology: An Introduction to Processes, Analysis, and Modeling, 1st Edition</t>
  </si>
  <si>
    <t>Sharad K. Jain Ph.D.</t>
  </si>
  <si>
    <t>Water resources engineering</t>
  </si>
  <si>
    <t>https://www.accessengineeringlibrary.com/content/book/9781259641978</t>
  </si>
  <si>
    <t>Standard Handbook for Electrical Engineers, 17th Edition</t>
  </si>
  <si>
    <t>https://www.accessengineeringlibrary.com/content/book/9781259642586</t>
  </si>
  <si>
    <t>Fail More: Embrace, Learn, and Adapt to Failure as a Way to Success, 1st Edition</t>
  </si>
  <si>
    <t>Bill Wooditch</t>
  </si>
  <si>
    <t>Innovation</t>
  </si>
  <si>
    <t>https://www.accessengineeringlibrary.com/content/book/9781260441512</t>
  </si>
  <si>
    <t>Computer Systems: An Embedded Approach, 1st Edition</t>
  </si>
  <si>
    <t>Ian Vince McLoughlin</t>
  </si>
  <si>
    <t>Computer hardware | Information technology | Computer networks</t>
  </si>
  <si>
    <t>Computer engineering | Computer science</t>
  </si>
  <si>
    <t>https://www.accessengineeringlibrary.com/content/book/9781260117608</t>
  </si>
  <si>
    <t>Process Improvement Handbook: A Blueprint for Managing Change and Increasing Organizational Performance, 1st Edition</t>
  </si>
  <si>
    <t>Tristan Boutros</t>
  </si>
  <si>
    <t>Process engineering | Quality engineering | Quality management</t>
  </si>
  <si>
    <t>https://www.accessengineeringlibrary.com/content/book/9780071817660</t>
  </si>
  <si>
    <t>2015 International Building Code庐 Illustrated Handbook, 1st Edition</t>
  </si>
  <si>
    <t>AIA C.B.O. Douglas W. Thornburg</t>
  </si>
  <si>
    <t>Construction engineering | Structural engineering | Construction management</t>
  </si>
  <si>
    <t>https://www.accessengineeringlibrary.com/content/book/9781259586125</t>
  </si>
  <si>
    <t>Law for Professional Engineers: Canadian and Global Insights, 5th Edition</t>
  </si>
  <si>
    <t>Donald L. Marston J.D. P.Eng.</t>
  </si>
  <si>
    <t>Engineering ethics</t>
  </si>
  <si>
    <t>https://www.accessengineeringlibrary.com/content/book/9781260135909</t>
  </si>
  <si>
    <t>Making Things Move: DIY Mechanisms for Inventors, Hobbyists, and Artists, 1st Edition</t>
  </si>
  <si>
    <t>Dustyn Roberts</t>
  </si>
  <si>
    <t>DIY machines and mechanisms</t>
  </si>
  <si>
    <t>https://www.accessengineeringlibrary.com/content/book/9780071741675</t>
  </si>
  <si>
    <t>McGraw-Hill 36-Hour Course: Lean Six Sigma, 1st Edition</t>
  </si>
  <si>
    <t>Sheila Shaffie</t>
  </si>
  <si>
    <t>https://www.accessengineeringlibrary.com/content/book/9780071743853</t>
  </si>
  <si>
    <t>Geothermal HVAC: Green Heating and Cooling, 1st Edition</t>
  </si>
  <si>
    <t>Jay Egg</t>
  </si>
  <si>
    <t>漏2011</t>
  </si>
  <si>
    <t>Heating ventilation and air conditioning | Mechanical thermodynamics | Transport phenomena</t>
  </si>
  <si>
    <t>https://www.accessengineeringlibrary.com/content/book/9780071746106</t>
  </si>
  <si>
    <t>Six Sigma for Sustainability: How Organizations Design and Deploy Winning Environmental Programs, 1st Edition</t>
  </si>
  <si>
    <t>Tom McCarty</t>
  </si>
  <si>
    <t>Sustainability | Process engineering | Quality management</t>
  </si>
  <si>
    <t>Energy engineering | Environmental engineering | Industrial engineering | Engineering management</t>
  </si>
  <si>
    <t>https://www.accessengineeringlibrary.com/content/book/9780071752442</t>
  </si>
  <si>
    <t>Project Manager's Portable Handbook, 3rd Edition</t>
  </si>
  <si>
    <t>David I. Cleland Ph.D.</t>
  </si>
  <si>
    <t>https://www.accessengineeringlibrary.com/content/book/9780071741057</t>
  </si>
  <si>
    <t>Structural Steel Designer's Handbook, 6th Edition</t>
  </si>
  <si>
    <t>Roger L. Brockenbrough P.E. F.ASCE</t>
  </si>
  <si>
    <t>Structural engineering | Solid mechanics | Infrastructure</t>
  </si>
  <si>
    <t>https://www.accessengineeringlibrary.com/content/book/9781260440799</t>
  </si>
  <si>
    <t>Lean Six Sigma in the Age of Artificial Intelligence: Harnessing the Power of the Fourth Industrial Revolution, 1st Edition</t>
  </si>
  <si>
    <t>Michael L. George Sr.</t>
  </si>
  <si>
    <t>Artificial intelligence | Production engineering | Operations management</t>
  </si>
  <si>
    <t>Computer science | Industrial engineering | Engineering management</t>
  </si>
  <si>
    <t>https://www.accessengineeringlibrary.com/content/book/9781260135039</t>
  </si>
  <si>
    <t>Alternative Energy DeMYSTiFieD, 2nd Edition</t>
  </si>
  <si>
    <t>Fuels | Power engineering | Sustainability</t>
  </si>
  <si>
    <t>Energy engineering | Electrical engineering | Mechanical engineering | Environmental engineering</t>
  </si>
  <si>
    <t>https://www.accessengineeringlibrary.com/content/book/9780071794336</t>
  </si>
  <si>
    <t>Sustainable Transportation Systems Engineering, 1st Edition</t>
  </si>
  <si>
    <t>Transportation engineering | Sustainability | Fuels</t>
  </si>
  <si>
    <t>https://www.accessengineeringlibrary.com/content/book/9780071800129</t>
  </si>
  <si>
    <t>Transportation Engineering: A Practical Approach to Highway Design, Traffic Analysis, and Systems Operations, 1st Edition</t>
  </si>
  <si>
    <t>Beverly Thompson Kuhn Ph.D. P.E. PMP</t>
  </si>
  <si>
    <t>Transportation engineering | Infrastructure | Operations management</t>
  </si>
  <si>
    <t>https://www.accessengineeringlibrary.com/content/book/9781260019575</t>
  </si>
  <si>
    <t>Structural Design of Low-Rise Buildings in Cold-Formed Steel, Reinforced Masonry, and Structural Timber, 1st Edition</t>
  </si>
  <si>
    <t>J. R. Ubejd Mujagic Ph.D. P.E. S.E.</t>
  </si>
  <si>
    <t>https://www.accessengineeringlibrary.com/content/book/9780071767927</t>
  </si>
  <si>
    <t>Programming the BeagleBone Black: Getting Started with JavaScript and BoneScript, 1st Edition</t>
  </si>
  <si>
    <t>Dr. Simon Monk (Preston, UK)</t>
  </si>
  <si>
    <t>https://www.accessengineeringlibrary.com/content/book/9780071832120</t>
  </si>
  <si>
    <t>Earthquake Engineering: Theory and Implementation with the 2015 International Building Code, 3rd Edition</t>
  </si>
  <si>
    <t>Nazzal S. Armouti Ph.D. P.E.</t>
  </si>
  <si>
    <t>Structural engineering | Geotechnical engineering</t>
  </si>
  <si>
    <t>https://www.accessengineeringlibrary.com/content/book/9781259587122</t>
  </si>
  <si>
    <t>Strategic Lean Mapping: Blending Improvement Processes for the Perfect Solution, 1st Edition</t>
  </si>
  <si>
    <t>Steve Borris</t>
  </si>
  <si>
    <t>https://www.accessengineeringlibrary.com/content/book/9780071788557</t>
  </si>
  <si>
    <t>Development of the Built Environment: From Site Acquisition to Project Completion, 1st Edition</t>
  </si>
  <si>
    <t>Engineering economics | Finance | Land development</t>
  </si>
  <si>
    <t>Engineering management | Business skills | Civil engineering</t>
  </si>
  <si>
    <t>https://www.accessengineeringlibrary.com/content/book/9781260440737</t>
  </si>
  <si>
    <t>SketchUp for Civil Engineering and Heavy Construction: Modeling Workflow and Problem Solving for Design and Construction, 1st Edition</t>
  </si>
  <si>
    <t>Vladimir F. Simonovski M.Sc.</t>
  </si>
  <si>
    <t>Structural engineering | Construction engineering | Makerspace fabrication</t>
  </si>
  <si>
    <t>Civil engineering | Makerspace</t>
  </si>
  <si>
    <t>https://www.accessengineeringlibrary.com/content/book/9781260460384</t>
  </si>
  <si>
    <t>Structural Fire Loads: Theory and Principles, 1st Edition</t>
  </si>
  <si>
    <t>Leo Razdolsky Ph.D. P.E. S.E.</t>
  </si>
  <si>
    <t>Safety engineering | Mechanical thermodynamics | Chemical process safety</t>
  </si>
  <si>
    <t>Industrial engineering | Mechanical engineering | Chemical engineering</t>
  </si>
  <si>
    <t>https://www.accessengineeringlibrary.com/content/book/9780071789738</t>
  </si>
  <si>
    <t>Schaum's Outline of Trigonometry, 6th Edition</t>
  </si>
  <si>
    <t>Robert E. Moyer Ph.D.</t>
  </si>
  <si>
    <t>Trigonometry</t>
  </si>
  <si>
    <t>https://www.accessengineeringlibrary.com/content/book/9781260011487</t>
  </si>
  <si>
    <t>Materials and Manufacturing: An Introduction to How They Work and Why It Matters, 1st Edition</t>
  </si>
  <si>
    <t>Mark A. Atwater Ph.D.</t>
  </si>
  <si>
    <t>https://www.accessengineeringlibrary.com/content/book/9781260122312</t>
  </si>
  <si>
    <t>Electronics from the Ground Up: Learn by Hacking, Designing, and Inventing, 1st Edition</t>
  </si>
  <si>
    <t>https://www.accessengineeringlibrary.com/content/book/9780071837286</t>
  </si>
  <si>
    <t>Failure Analysis of Wood and Wood-Based Products, 1st Edition</t>
  </si>
  <si>
    <t>Dirk Lukowsky Ph.D.</t>
  </si>
  <si>
    <t>https://www.accessengineeringlibrary.com/content/book/9780071839372</t>
  </si>
  <si>
    <t>Handbook of Civil Engineering Calculations, 3rd Edition</t>
  </si>
  <si>
    <t>https://www.accessengineeringlibrary.com/content/book/9781259586859</t>
  </si>
  <si>
    <t>Raspberry Pi庐 Projects for the Evil Genius, 1st Edition</t>
  </si>
  <si>
    <t>https://www.accessengineeringlibrary.com/content/book/9780071821582</t>
  </si>
  <si>
    <t>Integrated Wireless Propagation Models, 1st Edition</t>
  </si>
  <si>
    <t>William C. Y. Lee Ph.D.</t>
  </si>
  <si>
    <t>https://www.accessengineeringlibrary.com/content/book/9780071837514</t>
  </si>
  <si>
    <t>Handbook of Structural Steel Connection Design and Details, 3rd Edition</t>
  </si>
  <si>
    <t>Akbar R. Tamboli P.E. F.ASCE</t>
  </si>
  <si>
    <t>Structural engineering | Machine design | Quality engineering</t>
  </si>
  <si>
    <t>https://www.accessengineeringlibrary.com/content/book/9781259585517</t>
  </si>
  <si>
    <t>Biofuels Engineering Process Technology, 2nd Edition</t>
  </si>
  <si>
    <t>Caye M. Drapcho Ph.D.</t>
  </si>
  <si>
    <t>Fuels | Chemical processes | Petroleum engineering</t>
  </si>
  <si>
    <t>https://www.accessengineeringlibrary.com/content/book/9781259585722</t>
  </si>
  <si>
    <t>20 Makey Makey Projects for the Evil Genius, 1st Edition</t>
  </si>
  <si>
    <t>https://www.accessengineeringlibrary.com/content/book/9781259860461</t>
  </si>
  <si>
    <t>Sustainable Thermal Storage Systems: Planning, Design, and Operations, 1st Edition</t>
  </si>
  <si>
    <t>LEED-AP Lucas B. Hyman P.E.</t>
  </si>
  <si>
    <t>Thermal engineering | Power engineering</t>
  </si>
  <si>
    <t>https://www.accessengineeringlibrary.com/content/book/9780071752978</t>
  </si>
  <si>
    <t>2012 International Building Code庐 Handbook, 1st Edition</t>
  </si>
  <si>
    <t>https://www.accessengineeringlibrary.com/content/book/9780071801317</t>
  </si>
  <si>
    <t>Cardiovascular Engineering: A Protective Approach, 1st Edition</t>
  </si>
  <si>
    <t>Shu Q. Liu</t>
  </si>
  <si>
    <t>https://www.accessengineeringlibrary.com/content/book/9781260457643</t>
  </si>
  <si>
    <t>Commercial Building Construction: Materials and Methods, 1st Edition</t>
  </si>
  <si>
    <t>David A. Madsen</t>
  </si>
  <si>
    <t>https://www.accessengineeringlibrary.com/content/book/9781260460407</t>
  </si>
  <si>
    <t>Moving the Earth: Excavation Equipment, Methods, Safety, and Cost, 7th Edition</t>
  </si>
  <si>
    <t>Robert L. Schmitt P.E.</t>
  </si>
  <si>
    <t>Construction engineering | Geotechnical engineering | Land development</t>
  </si>
  <si>
    <t>https://www.accessengineeringlibrary.com/content/book/9781260011647</t>
  </si>
  <si>
    <t>Roark's Formulas for Stress and Strain, 9th Edition</t>
  </si>
  <si>
    <t>Richard G. Budynas</t>
  </si>
  <si>
    <t>https://www.accessengineeringlibrary.com/content/book/9781260453751</t>
  </si>
  <si>
    <t>Lean Six Sigma for Hospitals: Improving Patient Safety, Patient Flow, and the Bottom Line, 2nd Edition</t>
  </si>
  <si>
    <t>https://www.accessengineeringlibrary.com/content/book/9781259641084</t>
  </si>
  <si>
    <t>Applied Biofluid Mechanics, 2nd Edition</t>
  </si>
  <si>
    <t>Lee Waite Ph.D. P.E.</t>
  </si>
  <si>
    <t>https://www.accessengineeringlibrary.com/content/book/9781259644153</t>
  </si>
  <si>
    <t>Schaum's Outline of Signals and Systems, 4th Edition</t>
  </si>
  <si>
    <t>Signal processing | Control engineering</t>
  </si>
  <si>
    <t>https://www.accessengineeringlibrary.com/content/book/9781260454246</t>
  </si>
  <si>
    <t>Facilities Site Piping Systems Handbook, 1st Edition</t>
  </si>
  <si>
    <t>Michael Frankel CIPE CPD</t>
  </si>
  <si>
    <t>Water resources engineering | Sustainability | Construction engineering</t>
  </si>
  <si>
    <t>https://www.accessengineeringlibrary.com/content/book/9780071760270</t>
  </si>
  <si>
    <t>Process Equipment Malfunctions: Techniques to Identify and Correct Plant Problems, 1st Edition</t>
  </si>
  <si>
    <t>https://www.accessengineeringlibrary.com/content/book/9780071770200</t>
  </si>
  <si>
    <t>Schaum's Outline of College Chemistry, 10th Edition</t>
  </si>
  <si>
    <t>Jerome L. Rosenberg</t>
  </si>
  <si>
    <t>https://www.accessengineeringlibrary.com/content/book/9780071810821</t>
  </si>
  <si>
    <t>Six Sigma for Managers, 2nd Edition</t>
  </si>
  <si>
    <t>2015, 2002</t>
  </si>
  <si>
    <t>https://www.accessengineeringlibrary.com/content/book/9780071838634</t>
  </si>
  <si>
    <t>Green Electrical Energy Storage: Science and Finance for Total Fossil Fuel Substitution, 1st Edition</t>
  </si>
  <si>
    <t>Gabriele Zini</t>
  </si>
  <si>
    <t>Power engineering | Engineering economics</t>
  </si>
  <si>
    <t>Electrical engineering | Energy engineering | Mechanical engineering | Engineering management</t>
  </si>
  <si>
    <t>https://www.accessengineeringlibrary.com/content/book/9781259642838</t>
  </si>
  <si>
    <t>Hacking Electronics: Learning Electronics with Arduino and Raspberry Pi, 2nd Edition</t>
  </si>
  <si>
    <t>Electronics engineering | Power engineering | Makerspace electronics</t>
  </si>
  <si>
    <t>Electrical engineering | Energy engineering | Mechanical engineering | Makerspace</t>
  </si>
  <si>
    <t>https://www.accessengineeringlibrary.com/content/book/9781260012200</t>
  </si>
  <si>
    <t>TROUBLESHOOTING ELECTRONIC EQUIPMENT: Includes Repair And Maintenance, Second Edition</t>
  </si>
  <si>
    <t>Dr R.S. Khandpur</t>
  </si>
  <si>
    <t>https://www.accessengineeringlibrary.com/content/book/9780070483576</t>
  </si>
  <si>
    <t>Working Guide to Process Equipment, 4th Edition</t>
  </si>
  <si>
    <t>https://www.accessengineeringlibrary.com/content/book/9780071828062</t>
  </si>
  <si>
    <t>Aircraft Electricity and Electronics, Sixth Edition</t>
  </si>
  <si>
    <t>https://www.accessengineeringlibrary.com/content/book/9780071799157</t>
  </si>
  <si>
    <t>Applied Fluid Mechanics for Engineers</t>
  </si>
  <si>
    <t>Meinhard T. Schobeiri, Ph.D.</t>
  </si>
  <si>
    <t>https://www.accessengineeringlibrary.com/content/book/9780071800044</t>
  </si>
  <si>
    <t>Industrial Chemical Process Design</t>
  </si>
  <si>
    <t>Douglas L. Erwin</t>
  </si>
  <si>
    <t>https://www.accessengineeringlibrary.com/content/book/9780071376204</t>
  </si>
  <si>
    <t>HVAC: Equations, Data, and Rules of Thumb, Second Edition, Second Edition</t>
  </si>
  <si>
    <t>Arthur A. Bell Jr</t>
  </si>
  <si>
    <t>https://www.accessengineeringlibrary.com/content/book/9780071482424</t>
  </si>
  <si>
    <t>Handbook of Adhesives and Sealants, 2nd Edition</t>
  </si>
  <si>
    <t>https://www.accessengineeringlibrary.com/content/book/9780071479165</t>
  </si>
  <si>
    <t>ASIC Design in the Silicon Sandbox: A Complete Guide to Building Mixed-Signal Integrated Circuits</t>
  </si>
  <si>
    <t>Keith Barr</t>
  </si>
  <si>
    <t>https://www.accessengineeringlibrary.com/content/book/9780071481618</t>
  </si>
  <si>
    <t>Perry's Chemical Engineers' Handbook, Eighth Edition</t>
  </si>
  <si>
    <t>Don W. Green</t>
  </si>
  <si>
    <t>https://www.accessengineeringlibrary.com/content/book/9780071422949</t>
  </si>
  <si>
    <t>Water Supply Systems Security</t>
  </si>
  <si>
    <t>https://www.accessengineeringlibrary.com/content/book/9780071425315</t>
  </si>
  <si>
    <t>Polymer Nanocomposites: Processing, Characterization, and Applications</t>
  </si>
  <si>
    <t>Joseph H. Koo</t>
  </si>
  <si>
    <t>https://www.accessengineeringlibrary.com/content/book/9780071458214</t>
  </si>
  <si>
    <t>Population Balances in Biomedical Engineering: Segregation through the Distribution of Cell States</t>
  </si>
  <si>
    <t>Martin A. Hjorts酶</t>
  </si>
  <si>
    <t>https://www.accessengineeringlibrary.com/content/book/9780071447683</t>
  </si>
  <si>
    <t>Antenna Engineering Handbook, Fourth Edition, Fourth Edition</t>
  </si>
  <si>
    <t>https://www.accessengineeringlibrary.com/content/book/9780071475747</t>
  </si>
  <si>
    <t>Sustainable On-Site CHP Systems: Design, Construction, and Operations, 1st Edition</t>
  </si>
  <si>
    <t>Milton Meckler</t>
  </si>
  <si>
    <t>https://www.accessengineeringlibrary.com/content/book/9780071603171</t>
  </si>
  <si>
    <t>Bridge Engineering: Design, Rehabilitation, and Maintenance of Modern Highway Bridges, Third Edition</t>
  </si>
  <si>
    <t>Jim J. Zhao</t>
  </si>
  <si>
    <t>https://www.accessengineeringlibrary.com/content/book/9780071752497</t>
  </si>
  <si>
    <t>Schaum's Outline of Linear Algebra, Fifth Edition</t>
  </si>
  <si>
    <t>https://www.accessengineeringlibrary.com/content/book/9780071794565</t>
  </si>
  <si>
    <t>Electrical Safety Handbook, Fourth Edition</t>
  </si>
  <si>
    <t>John Cadick, P.E.</t>
  </si>
  <si>
    <t>https://www.accessengineeringlibrary.com/content/book/9780071745130</t>
  </si>
  <si>
    <t>What Every Angel Investor Wants You to Know: An Insider Reveals How to Get Smart Funding for Your Billion-Dollar Idea, 1st Edition</t>
  </si>
  <si>
    <t>BRIAN S. COHEN</t>
  </si>
  <si>
    <t>https://www.accessengineeringlibrary.com/content/book/9780071800716</t>
  </si>
  <si>
    <t>Pressure Vessels: The ASME Code Simplified, Eighth Edition, Eighth Edition</t>
  </si>
  <si>
    <t>J. Phillip Ellenberger</t>
  </si>
  <si>
    <t>https://www.accessengineeringlibrary.com/content/book/9780071436731</t>
  </si>
  <si>
    <t>Software &amp; Systems Requirements Engineering: In Practice</t>
  </si>
  <si>
    <t>Brian Berenbach</t>
  </si>
  <si>
    <t>https://www.accessengineeringlibrary.com/content/book/9780071605472</t>
  </si>
  <si>
    <t>Microprocessor Design: A Practical Guide from Design Planning to Manufacturing</t>
  </si>
  <si>
    <t>Grant McFarland</t>
  </si>
  <si>
    <t>https://www.accessengineeringlibrary.com/content/book/9780071459518</t>
  </si>
  <si>
    <t>Artificial Tactile Sensing in Biomedical Engineering</t>
  </si>
  <si>
    <t>https://www.accessengineeringlibrary.com/content/book/9780071601511</t>
  </si>
  <si>
    <t>Six Sigma Handbook, Fourth Edition</t>
  </si>
  <si>
    <t>https://www.accessengineeringlibrary.com/content/book/9780071840538</t>
  </si>
  <si>
    <t>JavaServer Faces 2.0: The Complete Reference</t>
  </si>
  <si>
    <t>Ed Burns</t>
  </si>
  <si>
    <t>https://www.accessengineeringlibrary.com/content/book/9780071625098</t>
  </si>
  <si>
    <t>Green Architecture: Advanced Technologies and Materials</t>
  </si>
  <si>
    <t>Osman Attmann</t>
  </si>
  <si>
    <t>https://www.accessengineeringlibrary.com/content/book/9780071625012</t>
  </si>
  <si>
    <t>Schaum's Outline of Geometry, Fifth Edition</t>
  </si>
  <si>
    <t>Barnett Rich</t>
  </si>
  <si>
    <t>https://www.accessengineeringlibrary.com/content/book/9780071795401</t>
  </si>
  <si>
    <t>IC Layout Basics: A Practical Guide</t>
  </si>
  <si>
    <t>https://www.accessengineeringlibrary.com/content/book/9780071386258</t>
  </si>
  <si>
    <t>Biomedical Applications of Light Scattering, 1st Edition</t>
  </si>
  <si>
    <t>Adam Wax</t>
  </si>
  <si>
    <t>https://www.accessengineeringlibrary.com/content/book/9780071598804</t>
  </si>
  <si>
    <t>Schaum鈥檚 Outline of Differential Equations, Third Edition, Third Edition</t>
  </si>
  <si>
    <t>Richard Bronson</t>
  </si>
  <si>
    <t>https://www.accessengineeringlibrary.com/content/book/9780071611626</t>
  </si>
  <si>
    <t>Fluid Power Engineering, 1st Edition</t>
  </si>
  <si>
    <t>Mahmoud Galal El-Din</t>
  </si>
  <si>
    <t>https://www.accessengineeringlibrary.com/content/book/9780071622462</t>
  </si>
  <si>
    <t>Structural Steel Designer's Handbook, Fifth Edition</t>
  </si>
  <si>
    <t>Roger Brockenbrough, P.E.</t>
  </si>
  <si>
    <t>https://www.accessengineeringlibrary.com/content/book/9780071666664</t>
  </si>
  <si>
    <t>Practical Software Project Estimation: A Toolkit for Estimating Software Development Effort &amp; Duration</t>
  </si>
  <si>
    <t>Peter R. Hill</t>
  </si>
  <si>
    <t>https://www.accessengineeringlibrary.com/content/book/9780071717915</t>
  </si>
  <si>
    <t>Six Sigma Handbook: A Complete Guide for Green Belts, Black Belts, and Managers at All Levels, Third Edition</t>
  </si>
  <si>
    <t>https://www.accessengineeringlibrary.com/content/book/9780071623384</t>
  </si>
  <si>
    <t>Entrepreneurial Finance, Third Edition: Finance and Business Strategies for the Serious Entrepreneur, 3rd Edition</t>
  </si>
  <si>
    <t>https://www.accessengineeringlibrary.com/content/book/9780071825399</t>
  </si>
  <si>
    <t>Big Fish Experience: Create Memorable Presentations That Reel In Your Audience, 1st Edition</t>
  </si>
  <si>
    <t>Kenny Nguyen</t>
  </si>
  <si>
    <t>https://www.accessengineeringlibrary.com/content/book/9780071834926</t>
  </si>
  <si>
    <t>Handbook of Petroleum Refining Processes, Third Edition, Third Edition</t>
  </si>
  <si>
    <t>Robert A. Meyers</t>
  </si>
  <si>
    <t>https://www.accessengineeringlibrary.com/content/book/9780071391092</t>
  </si>
  <si>
    <t>CPM in Construction Management, Seventh Edition, Seventh Edition</t>
  </si>
  <si>
    <t>James J. O鈥橞rien</t>
  </si>
  <si>
    <t>https://www.accessengineeringlibrary.com/content/book/9780071636643</t>
  </si>
  <si>
    <t>Schaum鈥檚 Outline of Engineering Mechanics: Statics, Schaum鈥檚 Edition</t>
  </si>
  <si>
    <t>https://www.accessengineeringlibrary.com/content/book/9780071632379</t>
  </si>
  <si>
    <t>Handbook of Nondestructive Evaluation, Second Edition</t>
  </si>
  <si>
    <t>https://www.accessengineeringlibrary.com/content/book/9780071777148</t>
  </si>
  <si>
    <t>Communication Networks: Principles and Practice</t>
  </si>
  <si>
    <t>https://www.accessengineeringlibrary.com/content/book/9780070583542</t>
  </si>
  <si>
    <t>Spread Spectrum Communications Handbook, Electronic Edition, Electronic Edition</t>
  </si>
  <si>
    <t>Marvin Simon</t>
  </si>
  <si>
    <t>https://www.accessengineeringlibrary.com/content/book/9780071382151</t>
  </si>
  <si>
    <t>Finance for Non-Financial Managers, 1st Edition</t>
  </si>
  <si>
    <t>Gene Siciliano C.M.C. C.P.A.</t>
  </si>
  <si>
    <t>https://www.accessengineeringlibrary.com/content/book/9780071413770</t>
  </si>
  <si>
    <t>Software Engineering Best Practices: Lessons from Successful Projects in the Top Companies</t>
  </si>
  <si>
    <t>https://www.accessengineeringlibrary.com/content/book/9780071621618</t>
  </si>
  <si>
    <t>Programming the Raspberry Pi: Getting Started with Python</t>
  </si>
  <si>
    <t>https://www.accessengineeringlibrary.com/content/book/9780071807838</t>
  </si>
  <si>
    <t>Bioinformatics: Principles and Applications</t>
  </si>
  <si>
    <t>Harshawardhan P. Bal</t>
  </si>
  <si>
    <t>https://www.accessengineeringlibrary.com/content/book/9780070583207</t>
  </si>
  <si>
    <t>Handbook of Structural Steel Connection Design and Details, Second Edition, Second Edition</t>
  </si>
  <si>
    <t>Akbar Tamboli</t>
  </si>
  <si>
    <t>https://www.accessengineeringlibrary.com/content/book/9780071550055</t>
  </si>
  <si>
    <t>Production Systems Engineering: Cost and Performance Optimization, 1st Edition</t>
  </si>
  <si>
    <t>Richard E. Gustavson</t>
  </si>
  <si>
    <t>https://www.accessengineeringlibrary.com/content/book/9780071701884</t>
  </si>
  <si>
    <t>Chalcogenide Glasses for Infrared Optics, 1st Edition</t>
  </si>
  <si>
    <t>A. Ray Hilton</t>
  </si>
  <si>
    <t>https://www.accessengineeringlibrary.com/content/book/9780071596978</t>
  </si>
  <si>
    <t>Environmental Biotechnology: Principles and Applications</t>
  </si>
  <si>
    <t>Bruce E. Rittmann</t>
  </si>
  <si>
    <t>https://www.accessengineeringlibrary.com/content/book/9781260440591</t>
  </si>
  <si>
    <t>Handbook of Electric Power Calculations, Third Edition, Third Edition</t>
  </si>
  <si>
    <t>https://www.accessengineeringlibrary.com/content/book/9780071362986</t>
  </si>
  <si>
    <t>Nalco Water Handbook, Third Edition, Third Edition</t>
  </si>
  <si>
    <t>Daniel Flynn</t>
  </si>
  <si>
    <t>https://www.accessengineeringlibrary.com/content/book/9780071548830</t>
  </si>
  <si>
    <t>Project Management for Engineering and Construction, 3rd Edition</t>
  </si>
  <si>
    <t>https://www.accessengineeringlibrary.com/content/book/9780071822312</t>
  </si>
  <si>
    <t>One Simple Idea: Turn Your Dreams into a Licensing Goldmine While Letting Others Do the Work</t>
  </si>
  <si>
    <t>https://www.accessengineeringlibrary.com/content/book/9780071756150</t>
  </si>
  <si>
    <t>Alternative Sewer Systems FD-12, 2nd Edition</t>
  </si>
  <si>
    <t>https://www.accessengineeringlibrary.com/content/book/9780071591225</t>
  </si>
  <si>
    <t>Schaum's Outline of Differential Equations, 4th Edition</t>
  </si>
  <si>
    <t>https://www.accessengineeringlibrary.com/content/book/9780071824859</t>
  </si>
  <si>
    <t>Steam Plant Operation, Ninth Edition</t>
  </si>
  <si>
    <t>https://www.accessengineeringlibrary.com/content/book/9780071667968</t>
  </si>
  <si>
    <t>Process/Industrial Instruments and Controls Handbook, Fifth Edition, Gregory Edition</t>
  </si>
  <si>
    <t>https://www.accessengineeringlibrary.com/content/book/9780070125827</t>
  </si>
  <si>
    <t>Electronic Technology Handbook</t>
  </si>
  <si>
    <t>https://www.accessengineeringlibrary.com/content/book/9780070580480</t>
  </si>
  <si>
    <t>Optical Communications Essentials</t>
  </si>
  <si>
    <t>Gerd Keiser</t>
  </si>
  <si>
    <t>https://www.accessengineeringlibrary.com/content/book/9780071412049</t>
  </si>
  <si>
    <t>Semiconductor Manufacturing Handbook</t>
  </si>
  <si>
    <t>https://www.accessengineeringlibrary.com/content/book/9780071445597</t>
  </si>
  <si>
    <t>Water Well Rehabilitation and Reconstruction, 1st Edition</t>
  </si>
  <si>
    <t>Georg Houben</t>
  </si>
  <si>
    <t>https://www.accessengineeringlibrary.com/content/book/9780071486514</t>
  </si>
  <si>
    <t>Teach Yourself Electricity and Electronics, 6th Edition</t>
  </si>
  <si>
    <t>https://www.accessengineeringlibrary.com/content/book/9781259585531</t>
  </si>
  <si>
    <t>Greening Existing Buildings</t>
  </si>
  <si>
    <t>https://www.accessengineeringlibrary.com/content/book/9780071638326</t>
  </si>
  <si>
    <t>Switching Power Supply Design &amp; Optimization, Second Edition</t>
  </si>
  <si>
    <t>Sanjaya Maniktala</t>
  </si>
  <si>
    <t>https://www.accessengineeringlibrary.com/content/book/9780071798143</t>
  </si>
  <si>
    <t>Uninterruptible Power Supplies</t>
  </si>
  <si>
    <t>Alexander King</t>
  </si>
  <si>
    <t>https://www.accessengineeringlibrary.com/content/book/9780071395953</t>
  </si>
  <si>
    <t>Complete Digital Design: A Comprehensive Guide to Digital Electronics and Computer System Architecture</t>
  </si>
  <si>
    <t>Mark Balch</t>
  </si>
  <si>
    <t>https://www.accessengineeringlibrary.com/content/book/9780071409278</t>
  </si>
  <si>
    <t>Construction Administration for Architects</t>
  </si>
  <si>
    <t>Greg Winkler</t>
  </si>
  <si>
    <t>https://www.accessengineeringlibrary.com/content/book/9780071622318</t>
  </si>
  <si>
    <t>Optical Waveguide Modes: Polarization, Coupling and Symmetry, 1st Edition</t>
  </si>
  <si>
    <t>Richard J. Black</t>
  </si>
  <si>
    <t>https://www.accessengineeringlibrary.com/content/book/9780071622967</t>
  </si>
  <si>
    <t>Product Manager's Survival Guide: Everything You Need to Know to Succeed as a Product Manager</t>
  </si>
  <si>
    <t>https://www.accessengineeringlibrary.com/content/book/9780071805469</t>
  </si>
  <si>
    <t>Schaum's Outline of Strength of Materials, Fifth Edition, Fifth Edition</t>
  </si>
  <si>
    <t>William Nash</t>
  </si>
  <si>
    <t>https://www.accessengineeringlibrary.com/content/book/9780071635080</t>
  </si>
  <si>
    <t>Handbook of Petrochemicals Production Processes</t>
  </si>
  <si>
    <t>https://www.accessengineeringlibrary.com/content/book/9780071410427</t>
  </si>
  <si>
    <t>Electrical Equipment Handbook: Troubleshooting and Maintenance</t>
  </si>
  <si>
    <t>Philip Kiameh</t>
  </si>
  <si>
    <t>https://www.accessengineeringlibrary.com/content/book/9780071396035</t>
  </si>
  <si>
    <t>Biomedical Engineering and Design Handbook, Volume 2, Second Edition</t>
  </si>
  <si>
    <t>https://www.accessengineeringlibrary.com/content/book/9780071498395</t>
  </si>
  <si>
    <t>Design of Wood Structures鈥擜SD/LRFD, Seventh Edition</t>
  </si>
  <si>
    <t>Donald E. Breyer, P.E.</t>
  </si>
  <si>
    <t>https://www.accessengineeringlibrary.com/content/book/9780071745604</t>
  </si>
  <si>
    <t>Supply Chain Strategy: Unleash the Power of Business Integration to Maximize Financial, Service, and Operations Performance, 2nd Edition</t>
  </si>
  <si>
    <t>Edward H. Frazelle Ph.D.</t>
  </si>
  <si>
    <t>https://www.accessengineeringlibrary.com/content/book/9780071842808</t>
  </si>
  <si>
    <t>Electrical Design of Overhead Power Transmission Lines, 1st Edition</t>
  </si>
  <si>
    <t>Masoud Farzaneh Ph.D.</t>
  </si>
  <si>
    <t>https://www.accessengineeringlibrary.com/content/book/9780071771917</t>
  </si>
  <si>
    <t>Lean Six Sigma for Supply Chain Management: A 10-Step Solution Process, 2nd Edition</t>
  </si>
  <si>
    <t>James William Martin</t>
  </si>
  <si>
    <t>https://www.accessengineeringlibrary.com/content/book/9780071793056</t>
  </si>
  <si>
    <t>Power Over Ethernet Interoperability, 1st Edition</t>
  </si>
  <si>
    <t>Electronics engineering | Power engineering | Information technology</t>
  </si>
  <si>
    <t>Electrical engineering | Energy engineering | Mechanical engineering | Computer engineering | Computer science</t>
  </si>
  <si>
    <t>https://www.accessengineeringlibrary.com/content/book/9780071798259</t>
  </si>
  <si>
    <t>Six Sigma Handbook, 5th Edition</t>
  </si>
  <si>
    <t>https://www.accessengineeringlibrary.com/content/book/9781260121827</t>
  </si>
  <si>
    <t>Digital Supply Networks: Transform Your Supply Chain and Gain Competitive Advantage with Disruptive Technology and Reimagined Processes, 1st Edition</t>
  </si>
  <si>
    <t>Amit Sinha</t>
  </si>
  <si>
    <t>Operations management | Production engineering | Artificial intelligence</t>
  </si>
  <si>
    <t>Engineering management | Industrial engineering | Computer science</t>
  </si>
  <si>
    <t>https://www.accessengineeringlibrary.com/content/book/9781260458190</t>
  </si>
  <si>
    <t>Applied Biofluid Mechanics</t>
  </si>
  <si>
    <t>Lee Waite</t>
  </si>
  <si>
    <t>https://www.accessengineeringlibrary.com/content/book/9780071472173</t>
  </si>
  <si>
    <t>Automation of Wastewater Treatment Facilities - WEF MoP 21, Third Edition, Third Edition</t>
  </si>
  <si>
    <t>https://www.accessengineeringlibrary.com/content/book/9780071479370</t>
  </si>
  <si>
    <t>Nanobiophotonics, 1st Edition</t>
  </si>
  <si>
    <t>https://www.accessengineeringlibrary.com/content/book/9780071737012</t>
  </si>
  <si>
    <t>Structural Steel Designer's Handbook: AISC, AASHTO, AISI, ASTM, AREMA, and ASCE-07 Design Standards, Fourth Edition, Fourth Edition</t>
  </si>
  <si>
    <t>2006, 1999, 1994, 1972</t>
  </si>
  <si>
    <t>https://www.accessengineeringlibrary.com/content/book/9780071432184</t>
  </si>
  <si>
    <t>CDMA Capacity and Quality Optimization</t>
  </si>
  <si>
    <t>Adam N. Rosenberg</t>
  </si>
  <si>
    <t>https://www.accessengineeringlibrary.com/content/book/9780071399197</t>
  </si>
  <si>
    <t>Geometric Dimensioning and Tolerancing for Mechanical Design, Second Edition</t>
  </si>
  <si>
    <t>https://www.accessengineeringlibrary.com/content/book/9780071772129</t>
  </si>
  <si>
    <t>Project Management in Construction, Fifth Edition, Fifth Edition</t>
  </si>
  <si>
    <t>Sidney Levy</t>
  </si>
  <si>
    <t>https://www.accessengineeringlibrary.com/content/book/9780071464178</t>
  </si>
  <si>
    <t>Schaum's Outline of Fluid Mechanics</t>
  </si>
  <si>
    <t>https://www.accessengineeringlibrary.com/content/book/9780071487818</t>
  </si>
  <si>
    <t>Nanostructuring Operations in Nanoscale Science and Engineering, 1st Edition</t>
  </si>
  <si>
    <t>https://www.accessengineeringlibrary.com/content/book/9780071622950</t>
  </si>
  <si>
    <t>Fundamentals and Applications of Renewable Energy, 1st Edition</t>
  </si>
  <si>
    <t>https://www.accessengineeringlibrary.com/content/book/9781260455304</t>
  </si>
  <si>
    <t>Schaum's Outline of Signals and Systems, Third Edition</t>
  </si>
  <si>
    <t>https://www.accessengineeringlibrary.com/content/book/9780071829465</t>
  </si>
  <si>
    <t>Roark's Formulas for Stress and Strain, Eighth Edition</t>
  </si>
  <si>
    <t>Warren C. Young</t>
  </si>
  <si>
    <t>https://www.accessengineeringlibrary.com/content/book/9780071742474</t>
  </si>
  <si>
    <t>3G Wireless Networks</t>
  </si>
  <si>
    <t>Clint Smith</t>
  </si>
  <si>
    <t>https://www.accessengineeringlibrary.com/content/book/9780071363815</t>
  </si>
  <si>
    <t>Applied Software Measurement, Third Edition</t>
  </si>
  <si>
    <t>https://www.accessengineeringlibrary.com/content/book/9780071502443</t>
  </si>
  <si>
    <t>Programming Arduino Next Steps: Going Further with Sketches, 2nd Edition</t>
  </si>
  <si>
    <t>https://www.accessengineeringlibrary.com/content/book/9781260143249</t>
  </si>
  <si>
    <t>Biofuels Engineering Process Technology</t>
  </si>
  <si>
    <t>Caye M. Drapcho</t>
  </si>
  <si>
    <t>https://www.accessengineeringlibrary.com/content/book/9780071487498</t>
  </si>
  <si>
    <t>Running Small Motors with PIC Microcontrollers, 1st Edition</t>
  </si>
  <si>
    <t>https://www.accessengineeringlibrary.com/content/book/9780071633512</t>
  </si>
  <si>
    <t>Wind Energy Engineering</t>
  </si>
  <si>
    <t>Pramod Jain, Ph.D.</t>
  </si>
  <si>
    <t>https://www.accessengineeringlibrary.com/content/book/9780071714778</t>
  </si>
  <si>
    <t>Six Sigma for Electronics Design and Manufacturing</t>
  </si>
  <si>
    <t>https://www.accessengineeringlibrary.com/content/book/9780071395113</t>
  </si>
  <si>
    <t>Intersubband Transitions In Quantum Structures, 1st Edition</t>
  </si>
  <si>
    <t>Roberto Paiella</t>
  </si>
  <si>
    <t>https://www.accessengineeringlibrary.com/content/book/9780071457927</t>
  </si>
  <si>
    <t>Programming the Raspberry Pi: Getting Started with Python, Second Edition</t>
  </si>
  <si>
    <t>https://www.accessengineeringlibrary.com/content/book/9781259587405</t>
  </si>
  <si>
    <t>Geotechnical Earthquake Engineering Handbook</t>
  </si>
  <si>
    <t>https://www.accessengineeringlibrary.com/content/book/9780071377829</t>
  </si>
  <si>
    <t>Secrets of RF Circuit Design , Third Edition, Third Edition</t>
  </si>
  <si>
    <t>https://www.accessengineeringlibrary.com/content/book/9780071370677</t>
  </si>
  <si>
    <t>Folded Unipole Antennas: Theory and Applications, 1st Edition</t>
  </si>
  <si>
    <t>Jeremy K. Raines</t>
  </si>
  <si>
    <t>https://www.accessengineeringlibrary.com/content/book/9780071474856</t>
  </si>
  <si>
    <t>Quantum Mechanics Demystified, Second Edition</t>
  </si>
  <si>
    <t>David McMahon</t>
  </si>
  <si>
    <t>https://www.accessengineeringlibrary.com/content/book/9780071765633</t>
  </si>
  <si>
    <t>Startup Equation: A Visual Guidebook to Building, Launching, and Scaling Your Startup, 1st Edition</t>
  </si>
  <si>
    <t>Steven Fisher</t>
  </si>
  <si>
    <t>https://www.accessengineeringlibrary.com/content/book/9780071832366</t>
  </si>
  <si>
    <t>New Manager's Survival Guide: Everything You Need to Know to Succeed in the Corporate World, 1st Edition</t>
  </si>
  <si>
    <t>https://www.accessengineeringlibrary.com/content/book/9781259588976</t>
  </si>
  <si>
    <t>Bringing Out the Best in People, 1st Edition</t>
  </si>
  <si>
    <t>https://www.accessengineeringlibrary.com/content/book/9780071351454</t>
  </si>
  <si>
    <t>Breakthrough Supply Chains: How Companies and Nations Can Thrive and Prosper in an Uncertain World, 1st Edition</t>
  </si>
  <si>
    <t>Dr. Christopher Gopal</t>
  </si>
  <si>
    <t>https://www.accessengineeringlibrary.com/content/book/9781264989669</t>
  </si>
  <si>
    <t>Satellite Communications, 5th Edition</t>
  </si>
  <si>
    <t>https://www.accessengineeringlibrary.com/content/book/9781265372545</t>
  </si>
  <si>
    <t>Java: The Complete Reference, 13th Edition</t>
  </si>
  <si>
    <t>https://www.accessengineeringlibrary.com/content/book/9781265058432</t>
  </si>
  <si>
    <t>Manufacturing Planning and Control for Supply Chain Management: The CPIM Reference, 3rd Edition</t>
  </si>
  <si>
    <t>https://www.accessengineeringlibrary.com/content/book/9781265138516</t>
  </si>
  <si>
    <t>Java: A Beginner's Guide, 10th Edition</t>
  </si>
  <si>
    <t>Best-selling author Herbert Schildt</t>
  </si>
  <si>
    <t>https://www.accessengineeringlibrary.com/content/book/9781265054632</t>
  </si>
  <si>
    <t>CAPM Certified Associate in Project Management All-in-One Exam Guide, 1st Edition</t>
  </si>
  <si>
    <t>James Lee Haner PgMP PMP PMI-ACP PMI-RMP PMI-SP CAPM</t>
  </si>
  <si>
    <t>https://www.accessengineeringlibrary.com/content/book/9781260467598</t>
  </si>
  <si>
    <t>Finance Essentials for Managers: The Tools You Need to Succeed as a Nonfinancial Professional, 1st Edition</t>
  </si>
  <si>
    <t>Chris Haroun</t>
  </si>
  <si>
    <t>https://www.accessengineeringlibrary.com/content/book/9781265425999</t>
  </si>
  <si>
    <t>RFID in the Supply Chain, 1st Edition</t>
  </si>
  <si>
    <t>Pedro M. Reyes Ph.D.</t>
  </si>
  <si>
    <t>https://www.accessengineeringlibrary.com/content/book/9780071634977</t>
  </si>
  <si>
    <t>McGraw-Hill 36-Hour Course: Finance for Nonfinancial Managers, 2nd Edition</t>
  </si>
  <si>
    <t>H. George Shoffner</t>
  </si>
  <si>
    <t>Engineering economics | Accounting</t>
  </si>
  <si>
    <t>https://www.accessengineeringlibrary.com/content/book/9780071749558</t>
  </si>
  <si>
    <t>Manager's Guide to Performance Management, 2nd Edition</t>
  </si>
  <si>
    <t>https://www.accessengineeringlibrary.com/content/book/9780071772259</t>
  </si>
  <si>
    <t>Linux Administration: A Beginner's Guide, 8th Edition</t>
  </si>
  <si>
    <t>Wale Soyinka</t>
  </si>
  <si>
    <t>Communications engineering | Software engineering | Computer programming</t>
  </si>
  <si>
    <t>https://www.accessengineeringlibrary.com/content/book/9781260441703</t>
  </si>
  <si>
    <t>Desalination Engineering: Planning and Design, 1st Edition</t>
  </si>
  <si>
    <t>Nikolay Voutchkov PE BCEE</t>
  </si>
  <si>
    <t>Water treatment | Wastewater engineering | Waste engineering</t>
  </si>
  <si>
    <t>https://www.accessengineeringlibrary.com/content/book/9780071777155</t>
  </si>
  <si>
    <t>Proactive Purchasing in the Supply Chain: The Key to World-Class Procurement, 1st Edition</t>
  </si>
  <si>
    <t>David N. Burt</t>
  </si>
  <si>
    <t>Operations management | Engineering economics | Finance</t>
  </si>
  <si>
    <t>https://www.accessengineeringlibrary.com/content/book/9780071770613</t>
  </si>
  <si>
    <t>How to Ace Mechanics of Materials with Jeff Hanson, 1st Edition</t>
  </si>
  <si>
    <t>https://www.accessengineeringlibrary.com/content/book/9781265649159</t>
  </si>
  <si>
    <t>Civil Engineering PE All-in-One Exam Guide, 2024 Exam Edition</t>
  </si>
  <si>
    <t>https://www.accessengineeringlibrary.com/content/book/9781265631055</t>
  </si>
  <si>
    <t>Mitigating Bias in Machine Learning, 1st Edition</t>
  </si>
  <si>
    <t>Dr. Carlotta A. Berry</t>
  </si>
  <si>
    <t>https://www.accessengineeringlibrary.com/content/book/9781264922444</t>
  </si>
  <si>
    <t>Practical Antenna Handbook, 6th Edition</t>
  </si>
  <si>
    <t>Karl F. Warnick</t>
  </si>
  <si>
    <t>https://www.accessengineeringlibrary.com/content/book/9781260132250</t>
  </si>
  <si>
    <t>CEH Certified Ethical Hacker All-in-One Exam Guide, 5th Edition</t>
  </si>
  <si>
    <t>Matt Walker</t>
  </si>
  <si>
    <t>https://www.accessengineeringlibrary.com/content/book/9781264269945</t>
  </si>
  <si>
    <t>McGraw Hill's National Electrical Code 2023 Handbook, 31st Edition</t>
  </si>
  <si>
    <t>https://www.accessengineeringlibrary.com/content/book/9781265997755</t>
  </si>
  <si>
    <t>CompTIA CySA+ Cybersecurity Analyst Certification All-in-One Exam Guide (CS0-001), 1st Edition</t>
  </si>
  <si>
    <t>Fernando J. Maym铆 Ph.D. CompTIA CySA+ CISSP</t>
  </si>
  <si>
    <t>https://www.accessengineeringlibrary.com/content/book/9781260011814</t>
  </si>
  <si>
    <t>How to Diagnose and Fix Everything Electronic, 3rd Edition</t>
  </si>
  <si>
    <t>https://www.accessengineeringlibrary.com/content/book/9781265933920</t>
  </si>
  <si>
    <t>Security Information and Event Management (SIEM) Implementation, 1st Edition</t>
  </si>
  <si>
    <t>David R. Miller</t>
  </si>
  <si>
    <t>https://www.accessengineeringlibrary.com/content/book/9780071701099</t>
  </si>
  <si>
    <t>JavaFX: A Beginners Guide, 1st Edition</t>
  </si>
  <si>
    <t>J. F. DiMarzio</t>
  </si>
  <si>
    <t>https://www.accessengineeringlibrary.com/content/book/9780071742412</t>
  </si>
  <si>
    <t>2024 International Building Code Illustrated Handbook, 1st Edition</t>
  </si>
  <si>
    <t>https://www.accessengineeringlibrary.com/content/book/9781266205781</t>
  </si>
  <si>
    <t>Virtualization, A Beginner's Guide, 1st Edition</t>
  </si>
  <si>
    <t>Danielle Ruest</t>
  </si>
  <si>
    <t>https://www.accessengineeringlibrary.com/content/book/9780071614016</t>
  </si>
  <si>
    <t>Advanced Mechanical Vibration: Modeling, Analysis, and Simulation, 1st Edition</t>
  </si>
  <si>
    <t>Bingen "Ben" Yang</t>
  </si>
  <si>
    <t>Structural engineering | Solid mechanics | Finite element analysis</t>
  </si>
  <si>
    <t>Civil engineering | Mechanical engineering | Mathematics</t>
  </si>
  <si>
    <t>https://www.accessengineeringlibrary.com/content/book/9781265989316</t>
  </si>
  <si>
    <t>Structural Load Determination: 2024 IBC and ASCE/SEI 7-22, 1st Edition</t>
  </si>
  <si>
    <t>https://www.accessengineeringlibrary.com/content/book/9781264961702</t>
  </si>
  <si>
    <t>Six Sigma Handbook: A Complete Guide for Green Belts, Black Belts, and Managers at All Levels, 6th Edition</t>
  </si>
  <si>
    <t>https://www.accessengineeringlibrary.com/content/book/9781265143992</t>
  </si>
  <si>
    <t>Plant Design and Economics for Chemical Engineers, 5th Edition</t>
  </si>
  <si>
    <t>Max S. Peters</t>
  </si>
  <si>
    <t>Engineering economics | Transport phenomena | Chemical process design</t>
  </si>
  <si>
    <t>Engineering management | Chemical engineering</t>
  </si>
  <si>
    <t>https://www.accessengineeringlibrary.com/content/book/9780072392661</t>
  </si>
  <si>
    <t>Civil Engineering All-In-One PE Exam Guide: Breadth and Depth, Third Edition</t>
  </si>
  <si>
    <t>Indranil Goswami, Ph.D., P.E.</t>
  </si>
  <si>
    <t>https://www.accessengineeringlibrary.com/content/book/9780071821957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</si>
</sst>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E0BCB-E32D-4FE7-9661-5B08CDCA32A2}">
  <dimension ref="A1:K992"/>
  <sheetViews>
    <sheetView tabSelected="1" workbookViewId="0">
      <selection activeCell="J85" sqref="J1:J1048576"/>
    </sheetView>
  </sheetViews>
  <sheetFormatPr defaultRowHeight="13.8" x14ac:dyDescent="0.25"/>
  <cols>
    <col min="1" max="1" width="14.109375" bestFit="1" customWidth="1"/>
    <col min="2" max="2" width="15" bestFit="1" customWidth="1"/>
    <col min="3" max="3" width="105.33203125" customWidth="1"/>
    <col min="4" max="4" width="29.44140625" customWidth="1"/>
    <col min="5" max="5" width="23.6640625" customWidth="1"/>
    <col min="7" max="7" width="13.77734375" customWidth="1"/>
    <col min="8" max="8" width="20.109375" customWidth="1"/>
    <col min="9" max="9" width="22" customWidth="1"/>
    <col min="10" max="10" width="68.77734375" bestFit="1" customWidth="1"/>
  </cols>
  <sheetData>
    <row r="1" spans="1:11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3" t="s">
        <v>11</v>
      </c>
      <c r="B2" s="3" t="str">
        <f>"9780070071391"</f>
        <v>9780070071391</v>
      </c>
      <c r="C2" s="3" t="s">
        <v>12</v>
      </c>
      <c r="D2" s="3" t="s">
        <v>13</v>
      </c>
      <c r="E2" s="3" t="s">
        <v>14</v>
      </c>
      <c r="F2" s="3">
        <v>1999</v>
      </c>
      <c r="G2" s="4">
        <v>40909</v>
      </c>
      <c r="H2" s="3" t="s">
        <v>15</v>
      </c>
      <c r="I2" s="3" t="s">
        <v>16</v>
      </c>
      <c r="J2" s="3" t="s">
        <v>18</v>
      </c>
      <c r="K2" s="3"/>
    </row>
    <row r="3" spans="1:11" x14ac:dyDescent="0.25">
      <c r="A3" s="3" t="s">
        <v>11</v>
      </c>
      <c r="B3" s="3" t="str">
        <f>"9780070063112"</f>
        <v>9780070063112</v>
      </c>
      <c r="C3" s="3" t="s">
        <v>19</v>
      </c>
      <c r="D3" s="3" t="s">
        <v>20</v>
      </c>
      <c r="E3" s="3" t="s">
        <v>14</v>
      </c>
      <c r="F3" s="3">
        <v>2001</v>
      </c>
      <c r="G3" s="4">
        <v>40909</v>
      </c>
      <c r="H3" s="3" t="s">
        <v>21</v>
      </c>
      <c r="I3" s="3" t="s">
        <v>22</v>
      </c>
      <c r="J3" s="3" t="s">
        <v>23</v>
      </c>
      <c r="K3" s="3"/>
    </row>
    <row r="4" spans="1:11" x14ac:dyDescent="0.25">
      <c r="A4" s="3" t="s">
        <v>11</v>
      </c>
      <c r="B4" s="3" t="str">
        <f>"9780071621274"</f>
        <v>9780071621274</v>
      </c>
      <c r="C4" s="3" t="s">
        <v>24</v>
      </c>
      <c r="D4" s="3" t="s">
        <v>25</v>
      </c>
      <c r="E4" s="3" t="s">
        <v>14</v>
      </c>
      <c r="F4" s="3">
        <v>2013</v>
      </c>
      <c r="G4" s="4">
        <v>41596</v>
      </c>
      <c r="H4" s="3" t="s">
        <v>26</v>
      </c>
      <c r="I4" s="3" t="s">
        <v>27</v>
      </c>
      <c r="J4" s="3" t="s">
        <v>28</v>
      </c>
      <c r="K4" s="3"/>
    </row>
    <row r="5" spans="1:11" x14ac:dyDescent="0.25">
      <c r="A5" s="3" t="s">
        <v>11</v>
      </c>
      <c r="B5" s="3" t="str">
        <f>"9780071621472"</f>
        <v>9780071621472</v>
      </c>
      <c r="C5" s="3" t="s">
        <v>29</v>
      </c>
      <c r="D5" s="3" t="s">
        <v>30</v>
      </c>
      <c r="E5" s="3" t="s">
        <v>14</v>
      </c>
      <c r="F5" s="3">
        <v>2010</v>
      </c>
      <c r="G5" s="4">
        <v>40909</v>
      </c>
      <c r="H5" s="3" t="s">
        <v>31</v>
      </c>
      <c r="I5" s="3" t="s">
        <v>32</v>
      </c>
      <c r="J5" s="3" t="s">
        <v>33</v>
      </c>
      <c r="K5" s="3"/>
    </row>
    <row r="6" spans="1:11" x14ac:dyDescent="0.25">
      <c r="A6" s="3" t="s">
        <v>11</v>
      </c>
      <c r="B6" s="3" t="str">
        <f>"9780071621830"</f>
        <v>9780071621830</v>
      </c>
      <c r="C6" s="3" t="s">
        <v>34</v>
      </c>
      <c r="D6" s="3" t="s">
        <v>35</v>
      </c>
      <c r="E6" s="3" t="s">
        <v>14</v>
      </c>
      <c r="F6" s="3">
        <v>2010</v>
      </c>
      <c r="G6" s="4">
        <v>40909</v>
      </c>
      <c r="H6" s="3" t="s">
        <v>36</v>
      </c>
      <c r="I6" s="3" t="s">
        <v>37</v>
      </c>
      <c r="J6" s="3" t="s">
        <v>38</v>
      </c>
      <c r="K6" s="3"/>
    </row>
    <row r="7" spans="1:11" x14ac:dyDescent="0.25">
      <c r="A7" s="3" t="s">
        <v>11</v>
      </c>
      <c r="B7" s="3" t="str">
        <f>"9780071844635"</f>
        <v>9780071844635</v>
      </c>
      <c r="C7" s="3" t="s">
        <v>39</v>
      </c>
      <c r="D7" s="3" t="s">
        <v>40</v>
      </c>
      <c r="E7" s="3" t="s">
        <v>14</v>
      </c>
      <c r="F7" s="3">
        <v>2016</v>
      </c>
      <c r="G7" s="4">
        <v>42333</v>
      </c>
      <c r="H7" s="3" t="s">
        <v>41</v>
      </c>
      <c r="I7" s="3" t="s">
        <v>42</v>
      </c>
      <c r="J7" s="3" t="s">
        <v>43</v>
      </c>
      <c r="K7" s="3"/>
    </row>
    <row r="8" spans="1:11" x14ac:dyDescent="0.25">
      <c r="A8" s="3" t="s">
        <v>11</v>
      </c>
      <c r="B8" s="3" t="str">
        <f>"9780071825917"</f>
        <v>9780071825917</v>
      </c>
      <c r="C8" s="3" t="s">
        <v>44</v>
      </c>
      <c r="D8" s="3" t="s">
        <v>45</v>
      </c>
      <c r="E8" s="3" t="s">
        <v>14</v>
      </c>
      <c r="F8" s="3">
        <v>2014</v>
      </c>
      <c r="G8" s="4">
        <v>41912</v>
      </c>
      <c r="H8" s="3" t="s">
        <v>46</v>
      </c>
      <c r="I8" s="3" t="s">
        <v>47</v>
      </c>
      <c r="J8" s="3" t="s">
        <v>48</v>
      </c>
      <c r="K8" s="3"/>
    </row>
    <row r="9" spans="1:11" x14ac:dyDescent="0.25">
      <c r="A9" s="3" t="s">
        <v>11</v>
      </c>
      <c r="B9" s="3" t="str">
        <f>"9780071622974"</f>
        <v>9780071622974</v>
      </c>
      <c r="C9" s="3" t="s">
        <v>49</v>
      </c>
      <c r="D9" s="3" t="s">
        <v>50</v>
      </c>
      <c r="E9" s="3" t="s">
        <v>14</v>
      </c>
      <c r="F9" s="3">
        <v>2010</v>
      </c>
      <c r="G9" s="4">
        <v>41793</v>
      </c>
      <c r="H9" s="3" t="s">
        <v>51</v>
      </c>
      <c r="I9" s="3" t="s">
        <v>52</v>
      </c>
      <c r="J9" s="3" t="s">
        <v>53</v>
      </c>
      <c r="K9" s="3"/>
    </row>
    <row r="10" spans="1:11" x14ac:dyDescent="0.25">
      <c r="A10" s="3" t="s">
        <v>11</v>
      </c>
      <c r="B10" s="3" t="str">
        <f>"9780071546010"</f>
        <v>9780071546010</v>
      </c>
      <c r="C10" s="3" t="s">
        <v>54</v>
      </c>
      <c r="D10" s="3" t="s">
        <v>55</v>
      </c>
      <c r="E10" s="3" t="s">
        <v>14</v>
      </c>
      <c r="F10" s="3">
        <v>2009</v>
      </c>
      <c r="G10" s="4">
        <v>40909</v>
      </c>
      <c r="H10" s="3" t="s">
        <v>56</v>
      </c>
      <c r="I10" s="3" t="s">
        <v>57</v>
      </c>
      <c r="J10" s="3" t="s">
        <v>58</v>
      </c>
      <c r="K10" s="3"/>
    </row>
    <row r="11" spans="1:11" x14ac:dyDescent="0.25">
      <c r="A11" s="3" t="s">
        <v>11</v>
      </c>
      <c r="B11" s="3" t="str">
        <f>"9780070620995"</f>
        <v>9780070620995</v>
      </c>
      <c r="C11" s="3" t="s">
        <v>59</v>
      </c>
      <c r="D11" s="3" t="s">
        <v>60</v>
      </c>
      <c r="E11" s="3" t="s">
        <v>14</v>
      </c>
      <c r="F11" s="3">
        <v>2007</v>
      </c>
      <c r="G11" s="4">
        <v>41941</v>
      </c>
      <c r="H11" s="3" t="s">
        <v>61</v>
      </c>
      <c r="I11" s="3" t="s">
        <v>62</v>
      </c>
      <c r="J11" s="3" t="s">
        <v>63</v>
      </c>
      <c r="K11" s="3"/>
    </row>
    <row r="12" spans="1:11" x14ac:dyDescent="0.25">
      <c r="A12" s="3" t="s">
        <v>11</v>
      </c>
      <c r="B12" s="3" t="str">
        <f>"9780071545914"</f>
        <v>9780071545914</v>
      </c>
      <c r="C12" s="3" t="s">
        <v>64</v>
      </c>
      <c r="D12" s="3" t="s">
        <v>65</v>
      </c>
      <c r="E12" s="3" t="s">
        <v>14</v>
      </c>
      <c r="F12" s="3">
        <v>2010</v>
      </c>
      <c r="G12" s="4">
        <v>40909</v>
      </c>
      <c r="H12" s="3" t="s">
        <v>66</v>
      </c>
      <c r="I12" s="3" t="s">
        <v>67</v>
      </c>
      <c r="J12" s="3" t="s">
        <v>68</v>
      </c>
      <c r="K12" s="3"/>
    </row>
    <row r="13" spans="1:11" x14ac:dyDescent="0.25">
      <c r="A13" s="3" t="s">
        <v>11</v>
      </c>
      <c r="B13" s="3" t="str">
        <f>"9780071363723"</f>
        <v>9780071363723</v>
      </c>
      <c r="C13" s="3" t="s">
        <v>69</v>
      </c>
      <c r="D13" s="3" t="s">
        <v>70</v>
      </c>
      <c r="E13" s="3" t="s">
        <v>14</v>
      </c>
      <c r="F13" s="3">
        <v>2002</v>
      </c>
      <c r="G13" s="4">
        <v>42244</v>
      </c>
      <c r="H13" s="3" t="s">
        <v>71</v>
      </c>
      <c r="I13" s="3" t="s">
        <v>72</v>
      </c>
      <c r="J13" s="3" t="s">
        <v>73</v>
      </c>
      <c r="K13" s="3"/>
    </row>
    <row r="14" spans="1:11" x14ac:dyDescent="0.25">
      <c r="A14" s="3" t="s">
        <v>11</v>
      </c>
      <c r="B14" s="3" t="str">
        <f>"9780071843843"</f>
        <v>9780071843843</v>
      </c>
      <c r="C14" s="3" t="s">
        <v>74</v>
      </c>
      <c r="D14" s="3" t="s">
        <v>75</v>
      </c>
      <c r="E14" s="3" t="s">
        <v>14</v>
      </c>
      <c r="F14" s="3">
        <v>2016</v>
      </c>
      <c r="G14" s="4">
        <v>42577</v>
      </c>
      <c r="H14" s="3" t="s">
        <v>76</v>
      </c>
      <c r="I14" s="3" t="s">
        <v>32</v>
      </c>
      <c r="J14" s="3" t="s">
        <v>77</v>
      </c>
      <c r="K14" s="3"/>
    </row>
    <row r="15" spans="1:11" x14ac:dyDescent="0.25">
      <c r="A15" s="3" t="s">
        <v>11</v>
      </c>
      <c r="B15" s="3" t="str">
        <f>"9780071377577"</f>
        <v>9780071377577</v>
      </c>
      <c r="C15" s="3" t="s">
        <v>78</v>
      </c>
      <c r="D15" s="3" t="s">
        <v>79</v>
      </c>
      <c r="E15" s="3" t="s">
        <v>14</v>
      </c>
      <c r="F15" s="3">
        <v>2004</v>
      </c>
      <c r="G15" s="4">
        <v>40909</v>
      </c>
      <c r="H15" s="3" t="s">
        <v>80</v>
      </c>
      <c r="I15" s="3" t="s">
        <v>81</v>
      </c>
      <c r="J15" s="3" t="s">
        <v>82</v>
      </c>
      <c r="K15" s="3"/>
    </row>
    <row r="16" spans="1:11" x14ac:dyDescent="0.25">
      <c r="A16" s="3" t="s">
        <v>11</v>
      </c>
      <c r="B16" s="3" t="str">
        <f>"9780071626965"</f>
        <v>9780071626965</v>
      </c>
      <c r="C16" s="3" t="s">
        <v>83</v>
      </c>
      <c r="D16" s="3" t="s">
        <v>84</v>
      </c>
      <c r="E16" s="3" t="s">
        <v>14</v>
      </c>
      <c r="F16" s="3">
        <v>2010</v>
      </c>
      <c r="G16" s="4">
        <v>44399</v>
      </c>
      <c r="H16" s="3" t="s">
        <v>85</v>
      </c>
      <c r="I16" s="3" t="s">
        <v>86</v>
      </c>
      <c r="J16" s="3" t="s">
        <v>87</v>
      </c>
      <c r="K16" s="3"/>
    </row>
    <row r="17" spans="1:11" x14ac:dyDescent="0.25">
      <c r="A17" s="3" t="s">
        <v>11</v>
      </c>
      <c r="B17" s="3" t="str">
        <f>"9780071440578"</f>
        <v>9780071440578</v>
      </c>
      <c r="C17" s="3" t="s">
        <v>88</v>
      </c>
      <c r="D17" s="3" t="s">
        <v>89</v>
      </c>
      <c r="E17" s="3" t="s">
        <v>14</v>
      </c>
      <c r="F17" s="3">
        <v>2006</v>
      </c>
      <c r="G17" s="4">
        <v>44720</v>
      </c>
      <c r="H17" s="3" t="s">
        <v>90</v>
      </c>
      <c r="I17" s="3" t="s">
        <v>67</v>
      </c>
      <c r="J17" s="3" t="s">
        <v>91</v>
      </c>
      <c r="K17" s="3"/>
    </row>
    <row r="18" spans="1:11" x14ac:dyDescent="0.25">
      <c r="A18" s="3" t="s">
        <v>11</v>
      </c>
      <c r="B18" s="3" t="str">
        <f>"9780070604605"</f>
        <v>9780070604605</v>
      </c>
      <c r="C18" s="3" t="s">
        <v>92</v>
      </c>
      <c r="D18" s="3" t="s">
        <v>93</v>
      </c>
      <c r="E18" s="3" t="s">
        <v>14</v>
      </c>
      <c r="F18" s="3">
        <v>2006</v>
      </c>
      <c r="G18" s="4">
        <v>42207</v>
      </c>
      <c r="H18" s="3" t="s">
        <v>94</v>
      </c>
      <c r="I18" s="3" t="s">
        <v>27</v>
      </c>
      <c r="J18" s="3" t="s">
        <v>95</v>
      </c>
      <c r="K18" s="3"/>
    </row>
    <row r="19" spans="1:11" x14ac:dyDescent="0.25">
      <c r="A19" s="3" t="s">
        <v>11</v>
      </c>
      <c r="B19" s="3" t="str">
        <f>"9780070617391"</f>
        <v>9780070617391</v>
      </c>
      <c r="C19" s="3" t="s">
        <v>96</v>
      </c>
      <c r="D19" s="3" t="s">
        <v>97</v>
      </c>
      <c r="E19" s="3" t="s">
        <v>14</v>
      </c>
      <c r="F19" s="3">
        <v>2007</v>
      </c>
      <c r="G19" s="4">
        <v>41971</v>
      </c>
      <c r="H19" s="3" t="s">
        <v>98</v>
      </c>
      <c r="I19" s="3" t="s">
        <v>99</v>
      </c>
      <c r="J19" s="3" t="s">
        <v>100</v>
      </c>
      <c r="K19" s="3"/>
    </row>
    <row r="20" spans="1:11" x14ac:dyDescent="0.25">
      <c r="A20" s="3" t="s">
        <v>11</v>
      </c>
      <c r="B20" s="3" t="str">
        <f>"9780071831284"</f>
        <v>9780071831284</v>
      </c>
      <c r="C20" s="3" t="s">
        <v>101</v>
      </c>
      <c r="D20" s="3" t="s">
        <v>102</v>
      </c>
      <c r="E20" s="3" t="s">
        <v>14</v>
      </c>
      <c r="F20" s="3">
        <v>2014</v>
      </c>
      <c r="G20" s="4">
        <v>41653</v>
      </c>
      <c r="H20" s="3" t="s">
        <v>103</v>
      </c>
      <c r="I20" s="3" t="s">
        <v>104</v>
      </c>
      <c r="J20" s="3" t="s">
        <v>105</v>
      </c>
      <c r="K20" s="3"/>
    </row>
    <row r="21" spans="1:11" x14ac:dyDescent="0.25">
      <c r="A21" s="3" t="s">
        <v>11</v>
      </c>
      <c r="B21" s="3" t="str">
        <f>"9780071605564"</f>
        <v>9780071605564</v>
      </c>
      <c r="C21" s="3" t="s">
        <v>106</v>
      </c>
      <c r="D21" s="3" t="s">
        <v>107</v>
      </c>
      <c r="E21" s="3" t="s">
        <v>14</v>
      </c>
      <c r="F21" s="3">
        <v>2009</v>
      </c>
      <c r="G21" s="4">
        <v>40909</v>
      </c>
      <c r="H21" s="3" t="s">
        <v>108</v>
      </c>
      <c r="I21" s="3" t="s">
        <v>109</v>
      </c>
      <c r="J21" s="3" t="s">
        <v>110</v>
      </c>
      <c r="K21" s="3"/>
    </row>
    <row r="22" spans="1:11" x14ac:dyDescent="0.25">
      <c r="A22" s="3" t="s">
        <v>11</v>
      </c>
      <c r="B22" s="3" t="str">
        <f>"9780071605724"</f>
        <v>9780071605724</v>
      </c>
      <c r="C22" s="3" t="s">
        <v>111</v>
      </c>
      <c r="D22" s="3" t="s">
        <v>112</v>
      </c>
      <c r="E22" s="3" t="s">
        <v>14</v>
      </c>
      <c r="F22" s="3">
        <v>2010</v>
      </c>
      <c r="G22" s="4">
        <v>40909</v>
      </c>
      <c r="H22" s="3" t="s">
        <v>113</v>
      </c>
      <c r="I22" s="3" t="s">
        <v>27</v>
      </c>
      <c r="J22" s="3" t="s">
        <v>114</v>
      </c>
      <c r="K22" s="3"/>
    </row>
    <row r="23" spans="1:11" x14ac:dyDescent="0.25">
      <c r="A23" s="3" t="s">
        <v>11</v>
      </c>
      <c r="B23" s="3" t="str">
        <f>"9780071848565"</f>
        <v>9780071848565</v>
      </c>
      <c r="C23" s="3" t="s">
        <v>115</v>
      </c>
      <c r="D23" s="3" t="s">
        <v>116</v>
      </c>
      <c r="E23" s="3" t="s">
        <v>14</v>
      </c>
      <c r="F23" s="3">
        <v>2015</v>
      </c>
      <c r="G23" s="4">
        <v>42181</v>
      </c>
      <c r="H23" s="3" t="s">
        <v>117</v>
      </c>
      <c r="I23" s="3" t="s">
        <v>118</v>
      </c>
      <c r="J23" s="3" t="s">
        <v>119</v>
      </c>
      <c r="K23" s="3"/>
    </row>
    <row r="24" spans="1:11" x14ac:dyDescent="0.25">
      <c r="A24" s="3" t="s">
        <v>11</v>
      </c>
      <c r="B24" s="3" t="str">
        <f>"9780071826686"</f>
        <v>9780071826686</v>
      </c>
      <c r="C24" s="3" t="s">
        <v>120</v>
      </c>
      <c r="D24" s="3" t="s">
        <v>121</v>
      </c>
      <c r="E24" s="3" t="s">
        <v>14</v>
      </c>
      <c r="F24" s="3">
        <v>2015</v>
      </c>
      <c r="G24" s="4">
        <v>42181</v>
      </c>
      <c r="H24" s="3" t="s">
        <v>122</v>
      </c>
      <c r="I24" s="3" t="s">
        <v>123</v>
      </c>
      <c r="J24" s="3" t="s">
        <v>124</v>
      </c>
      <c r="K24" s="3"/>
    </row>
    <row r="25" spans="1:11" x14ac:dyDescent="0.25">
      <c r="A25" s="3" t="s">
        <v>11</v>
      </c>
      <c r="B25" s="3" t="str">
        <f>"9780071497329"</f>
        <v>9780071497329</v>
      </c>
      <c r="C25" s="3" t="s">
        <v>125</v>
      </c>
      <c r="D25" s="3" t="s">
        <v>126</v>
      </c>
      <c r="E25" s="3" t="s">
        <v>14</v>
      </c>
      <c r="F25" s="3">
        <v>2014</v>
      </c>
      <c r="G25" s="4">
        <v>42305</v>
      </c>
      <c r="H25" s="3" t="s">
        <v>127</v>
      </c>
      <c r="I25" s="3" t="s">
        <v>47</v>
      </c>
      <c r="J25" s="3" t="s">
        <v>128</v>
      </c>
      <c r="K25" s="3"/>
    </row>
    <row r="26" spans="1:11" x14ac:dyDescent="0.25">
      <c r="A26" s="3" t="s">
        <v>11</v>
      </c>
      <c r="B26" s="3" t="str">
        <f>"9780071409445"</f>
        <v>9780071409445</v>
      </c>
      <c r="C26" s="3" t="s">
        <v>129</v>
      </c>
      <c r="D26" s="3" t="s">
        <v>130</v>
      </c>
      <c r="E26" s="3" t="s">
        <v>14</v>
      </c>
      <c r="F26" s="3">
        <v>2003</v>
      </c>
      <c r="G26" s="4">
        <v>40909</v>
      </c>
      <c r="H26" s="3" t="s">
        <v>131</v>
      </c>
      <c r="I26" s="3" t="s">
        <v>27</v>
      </c>
      <c r="J26" s="3" t="s">
        <v>132</v>
      </c>
      <c r="K26" s="3"/>
    </row>
    <row r="27" spans="1:11" x14ac:dyDescent="0.25">
      <c r="A27" s="3" t="s">
        <v>11</v>
      </c>
      <c r="B27" s="3" t="str">
        <f>"9780071623667"</f>
        <v>9780071623667</v>
      </c>
      <c r="C27" s="3" t="s">
        <v>133</v>
      </c>
      <c r="D27" s="3" t="s">
        <v>134</v>
      </c>
      <c r="E27" s="3" t="s">
        <v>14</v>
      </c>
      <c r="F27" s="3">
        <v>2010</v>
      </c>
      <c r="G27" s="4">
        <v>40910</v>
      </c>
      <c r="H27" s="3" t="s">
        <v>135</v>
      </c>
      <c r="I27" s="3" t="s">
        <v>104</v>
      </c>
      <c r="J27" s="3" t="s">
        <v>136</v>
      </c>
      <c r="K27" s="3"/>
    </row>
    <row r="28" spans="1:11" x14ac:dyDescent="0.25">
      <c r="A28" s="3" t="s">
        <v>11</v>
      </c>
      <c r="B28" s="3" t="str">
        <f>"9781259028472"</f>
        <v>9781259028472</v>
      </c>
      <c r="C28" s="3" t="s">
        <v>137</v>
      </c>
      <c r="D28" s="3" t="s">
        <v>138</v>
      </c>
      <c r="E28" s="3" t="s">
        <v>14</v>
      </c>
      <c r="F28" s="3">
        <v>2013</v>
      </c>
      <c r="G28" s="4">
        <v>42153</v>
      </c>
      <c r="H28" s="3" t="s">
        <v>139</v>
      </c>
      <c r="I28" s="3" t="s">
        <v>140</v>
      </c>
      <c r="J28" s="3" t="s">
        <v>141</v>
      </c>
      <c r="K28" s="3"/>
    </row>
    <row r="29" spans="1:11" x14ac:dyDescent="0.25">
      <c r="A29" s="3" t="s">
        <v>11</v>
      </c>
      <c r="B29" s="3" t="str">
        <f>"9780071498906"</f>
        <v>9780071498906</v>
      </c>
      <c r="C29" s="3" t="s">
        <v>142</v>
      </c>
      <c r="D29" s="3" t="s">
        <v>143</v>
      </c>
      <c r="E29" s="3" t="s">
        <v>14</v>
      </c>
      <c r="F29" s="3">
        <v>2010</v>
      </c>
      <c r="G29" s="4">
        <v>41248</v>
      </c>
      <c r="H29" s="3" t="s">
        <v>144</v>
      </c>
      <c r="I29" s="3" t="s">
        <v>27</v>
      </c>
      <c r="J29" s="3" t="s">
        <v>145</v>
      </c>
      <c r="K29" s="3"/>
    </row>
    <row r="30" spans="1:11" x14ac:dyDescent="0.25">
      <c r="A30" s="3" t="s">
        <v>11</v>
      </c>
      <c r="B30" s="3" t="str">
        <f>"9780071825658"</f>
        <v>9780071825658</v>
      </c>
      <c r="C30" s="3" t="s">
        <v>146</v>
      </c>
      <c r="D30" s="3" t="s">
        <v>147</v>
      </c>
      <c r="E30" s="3" t="s">
        <v>14</v>
      </c>
      <c r="F30" s="3">
        <v>2015</v>
      </c>
      <c r="G30" s="4">
        <v>42122</v>
      </c>
      <c r="H30" s="3" t="s">
        <v>148</v>
      </c>
      <c r="I30" s="3" t="s">
        <v>149</v>
      </c>
      <c r="J30" s="3" t="s">
        <v>150</v>
      </c>
      <c r="K30" s="3"/>
    </row>
    <row r="31" spans="1:11" x14ac:dyDescent="0.25">
      <c r="A31" s="3" t="s">
        <v>11</v>
      </c>
      <c r="B31" s="3" t="str">
        <f>"9780070410442"</f>
        <v>9780070410442</v>
      </c>
      <c r="C31" s="3" t="s">
        <v>151</v>
      </c>
      <c r="D31" s="3" t="s">
        <v>152</v>
      </c>
      <c r="E31" s="3" t="s">
        <v>14</v>
      </c>
      <c r="F31" s="3">
        <v>1999</v>
      </c>
      <c r="G31" s="4">
        <v>40909</v>
      </c>
      <c r="H31" s="3" t="s">
        <v>153</v>
      </c>
      <c r="I31" s="3" t="s">
        <v>154</v>
      </c>
      <c r="J31" s="3" t="s">
        <v>155</v>
      </c>
      <c r="K31" s="3"/>
    </row>
    <row r="32" spans="1:11" x14ac:dyDescent="0.25">
      <c r="A32" s="3" t="s">
        <v>11</v>
      </c>
      <c r="B32" s="3" t="str">
        <f>"9780070680739"</f>
        <v>9780070680739</v>
      </c>
      <c r="C32" s="3" t="s">
        <v>156</v>
      </c>
      <c r="D32" s="3" t="s">
        <v>97</v>
      </c>
      <c r="E32" s="3" t="s">
        <v>14</v>
      </c>
      <c r="F32" s="3">
        <v>2010</v>
      </c>
      <c r="G32" s="4">
        <v>42063</v>
      </c>
      <c r="H32" s="3" t="s">
        <v>157</v>
      </c>
      <c r="I32" s="3" t="s">
        <v>158</v>
      </c>
      <c r="J32" s="3" t="s">
        <v>159</v>
      </c>
      <c r="K32" s="3"/>
    </row>
    <row r="33" spans="1:11" x14ac:dyDescent="0.25">
      <c r="A33" s="3" t="s">
        <v>11</v>
      </c>
      <c r="B33" s="3" t="str">
        <f>"9780071408752"</f>
        <v>9780071408752</v>
      </c>
      <c r="C33" s="3" t="s">
        <v>160</v>
      </c>
      <c r="D33" s="3" t="s">
        <v>161</v>
      </c>
      <c r="E33" s="3" t="s">
        <v>14</v>
      </c>
      <c r="F33" s="3">
        <v>2003</v>
      </c>
      <c r="G33" s="4">
        <v>40909</v>
      </c>
      <c r="H33" s="3" t="s">
        <v>94</v>
      </c>
      <c r="I33" s="3" t="s">
        <v>27</v>
      </c>
      <c r="J33" s="3" t="s">
        <v>162</v>
      </c>
      <c r="K33" s="3"/>
    </row>
    <row r="34" spans="1:11" x14ac:dyDescent="0.25">
      <c r="A34" s="3" t="s">
        <v>11</v>
      </c>
      <c r="B34" s="3" t="str">
        <f>"9780071825078"</f>
        <v>9780071825078</v>
      </c>
      <c r="C34" s="3" t="s">
        <v>163</v>
      </c>
      <c r="D34" s="3" t="s">
        <v>164</v>
      </c>
      <c r="E34" s="3" t="s">
        <v>14</v>
      </c>
      <c r="F34" s="3">
        <v>2015</v>
      </c>
      <c r="G34" s="4">
        <v>42305</v>
      </c>
      <c r="H34" s="3" t="s">
        <v>165</v>
      </c>
      <c r="I34" s="3" t="s">
        <v>67</v>
      </c>
      <c r="J34" s="3" t="s">
        <v>166</v>
      </c>
      <c r="K34" s="3"/>
    </row>
    <row r="35" spans="1:11" x14ac:dyDescent="0.25">
      <c r="A35" s="3" t="s">
        <v>11</v>
      </c>
      <c r="B35" s="3" t="str">
        <f>"9780071359566"</f>
        <v>9780071359566</v>
      </c>
      <c r="C35" s="3" t="s">
        <v>167</v>
      </c>
      <c r="D35" s="3" t="s">
        <v>168</v>
      </c>
      <c r="E35" s="3" t="s">
        <v>14</v>
      </c>
      <c r="F35" s="3">
        <v>2002</v>
      </c>
      <c r="G35" s="4">
        <v>40909</v>
      </c>
      <c r="H35" s="3" t="s">
        <v>169</v>
      </c>
      <c r="I35" s="3" t="s">
        <v>140</v>
      </c>
      <c r="J35" s="3" t="s">
        <v>170</v>
      </c>
      <c r="K35" s="3"/>
    </row>
    <row r="36" spans="1:11" x14ac:dyDescent="0.25">
      <c r="A36" s="3" t="s">
        <v>11</v>
      </c>
      <c r="B36" s="3" t="str">
        <f>"9780071360661"</f>
        <v>9780071360661</v>
      </c>
      <c r="C36" s="3" t="s">
        <v>171</v>
      </c>
      <c r="D36" s="3" t="s">
        <v>172</v>
      </c>
      <c r="E36" s="3" t="s">
        <v>14</v>
      </c>
      <c r="F36" s="3">
        <v>2001</v>
      </c>
      <c r="G36" s="4">
        <v>40909</v>
      </c>
      <c r="H36" s="3" t="s">
        <v>173</v>
      </c>
      <c r="I36" s="3" t="s">
        <v>174</v>
      </c>
      <c r="J36" s="3" t="s">
        <v>175</v>
      </c>
      <c r="K36" s="3"/>
    </row>
    <row r="37" spans="1:11" x14ac:dyDescent="0.25">
      <c r="A37" s="3" t="s">
        <v>11</v>
      </c>
      <c r="B37" s="3" t="str">
        <f>"9780071367127"</f>
        <v>9780071367127</v>
      </c>
      <c r="C37" s="3" t="s">
        <v>176</v>
      </c>
      <c r="D37" s="3" t="s">
        <v>177</v>
      </c>
      <c r="E37" s="3" t="s">
        <v>14</v>
      </c>
      <c r="F37" s="3">
        <v>2001</v>
      </c>
      <c r="G37" s="4">
        <v>40909</v>
      </c>
      <c r="H37" s="3" t="s">
        <v>178</v>
      </c>
      <c r="I37" s="3" t="s">
        <v>140</v>
      </c>
      <c r="J37" s="3" t="s">
        <v>179</v>
      </c>
      <c r="K37" s="3"/>
    </row>
    <row r="38" spans="1:11" x14ac:dyDescent="0.25">
      <c r="A38" s="3" t="s">
        <v>11</v>
      </c>
      <c r="B38" s="3" t="str">
        <f>"9780071351393"</f>
        <v>9780071351393</v>
      </c>
      <c r="C38" s="3" t="s">
        <v>180</v>
      </c>
      <c r="D38" s="3" t="s">
        <v>181</v>
      </c>
      <c r="E38" s="3" t="s">
        <v>14</v>
      </c>
      <c r="F38" s="3">
        <v>2001</v>
      </c>
      <c r="G38" s="4">
        <v>40909</v>
      </c>
      <c r="H38" s="3" t="s">
        <v>182</v>
      </c>
      <c r="I38" s="3" t="s">
        <v>67</v>
      </c>
      <c r="J38" s="3" t="s">
        <v>183</v>
      </c>
      <c r="K38" s="3"/>
    </row>
    <row r="39" spans="1:11" x14ac:dyDescent="0.25">
      <c r="A39" s="3" t="s">
        <v>11</v>
      </c>
      <c r="B39" s="3" t="str">
        <f>"9780071354714"</f>
        <v>9780071354714</v>
      </c>
      <c r="C39" s="3" t="s">
        <v>184</v>
      </c>
      <c r="D39" s="3" t="s">
        <v>185</v>
      </c>
      <c r="E39" s="3" t="s">
        <v>14</v>
      </c>
      <c r="F39" s="3">
        <v>2001</v>
      </c>
      <c r="G39" s="4">
        <v>40909</v>
      </c>
      <c r="H39" s="3" t="s">
        <v>186</v>
      </c>
      <c r="I39" s="3" t="s">
        <v>187</v>
      </c>
      <c r="J39" s="3" t="s">
        <v>188</v>
      </c>
      <c r="K39" s="3"/>
    </row>
    <row r="40" spans="1:11" x14ac:dyDescent="0.25">
      <c r="A40" s="3" t="s">
        <v>11</v>
      </c>
      <c r="B40" s="3" t="str">
        <f>"9780071848060"</f>
        <v>9780071848060</v>
      </c>
      <c r="C40" s="3" t="s">
        <v>189</v>
      </c>
      <c r="D40" s="3" t="s">
        <v>190</v>
      </c>
      <c r="E40" s="3" t="s">
        <v>14</v>
      </c>
      <c r="F40" s="3">
        <v>2016</v>
      </c>
      <c r="G40" s="4">
        <v>42333</v>
      </c>
      <c r="H40" s="3" t="s">
        <v>191</v>
      </c>
      <c r="I40" s="3" t="s">
        <v>192</v>
      </c>
      <c r="J40" s="3" t="s">
        <v>193</v>
      </c>
      <c r="K40" s="3"/>
    </row>
    <row r="41" spans="1:11" x14ac:dyDescent="0.25">
      <c r="A41" s="3" t="s">
        <v>11</v>
      </c>
      <c r="B41" s="3" t="str">
        <f>"9780071849234"</f>
        <v>9780071849234</v>
      </c>
      <c r="C41" s="3" t="s">
        <v>194</v>
      </c>
      <c r="D41" s="3" t="s">
        <v>195</v>
      </c>
      <c r="E41" s="3" t="s">
        <v>14</v>
      </c>
      <c r="F41" s="3">
        <v>2015</v>
      </c>
      <c r="G41" s="4">
        <v>42244</v>
      </c>
      <c r="H41" s="3" t="s">
        <v>196</v>
      </c>
      <c r="I41" s="3" t="s">
        <v>197</v>
      </c>
      <c r="J41" s="3" t="s">
        <v>198</v>
      </c>
      <c r="K41" s="3"/>
    </row>
    <row r="42" spans="1:11" x14ac:dyDescent="0.25">
      <c r="A42" s="3" t="s">
        <v>11</v>
      </c>
      <c r="B42" s="3" t="str">
        <f>"9780071826266"</f>
        <v>9780071826266</v>
      </c>
      <c r="C42" s="3" t="s">
        <v>199</v>
      </c>
      <c r="D42" s="3" t="s">
        <v>200</v>
      </c>
      <c r="E42" s="3" t="s">
        <v>14</v>
      </c>
      <c r="F42" s="3">
        <v>2016</v>
      </c>
      <c r="G42" s="4">
        <v>42577</v>
      </c>
      <c r="H42" s="3" t="s">
        <v>201</v>
      </c>
      <c r="I42" s="3" t="s">
        <v>27</v>
      </c>
      <c r="J42" s="3" t="s">
        <v>202</v>
      </c>
      <c r="K42" s="3"/>
    </row>
    <row r="43" spans="1:11" x14ac:dyDescent="0.25">
      <c r="A43" s="3" t="s">
        <v>11</v>
      </c>
      <c r="B43" s="3" t="str">
        <f>"9780071499187"</f>
        <v>9780071499187</v>
      </c>
      <c r="C43" s="3" t="s">
        <v>203</v>
      </c>
      <c r="D43" s="3" t="s">
        <v>204</v>
      </c>
      <c r="E43" s="3" t="s">
        <v>14</v>
      </c>
      <c r="F43" s="3">
        <v>2008</v>
      </c>
      <c r="G43" s="4">
        <v>40909</v>
      </c>
      <c r="H43" s="3" t="s">
        <v>205</v>
      </c>
      <c r="I43" s="3" t="s">
        <v>187</v>
      </c>
      <c r="J43" s="3" t="s">
        <v>206</v>
      </c>
      <c r="K43" s="3"/>
    </row>
    <row r="44" spans="1:11" x14ac:dyDescent="0.25">
      <c r="A44" s="3" t="s">
        <v>11</v>
      </c>
      <c r="B44" s="3" t="str">
        <f>"9780071605700"</f>
        <v>9780071605700</v>
      </c>
      <c r="C44" s="3" t="s">
        <v>207</v>
      </c>
      <c r="D44" s="3" t="s">
        <v>112</v>
      </c>
      <c r="E44" s="3" t="s">
        <v>14</v>
      </c>
      <c r="F44" s="3">
        <v>2010</v>
      </c>
      <c r="G44" s="4">
        <v>40909</v>
      </c>
      <c r="H44" s="3" t="s">
        <v>113</v>
      </c>
      <c r="I44" s="3" t="s">
        <v>27</v>
      </c>
      <c r="J44" s="3" t="s">
        <v>208</v>
      </c>
      <c r="K44" s="3"/>
    </row>
    <row r="45" spans="1:11" x14ac:dyDescent="0.25">
      <c r="A45" s="3" t="s">
        <v>11</v>
      </c>
      <c r="B45" s="3" t="str">
        <f>"9780071441643"</f>
        <v>9780071441643</v>
      </c>
      <c r="C45" s="3" t="s">
        <v>209</v>
      </c>
      <c r="D45" s="3" t="s">
        <v>210</v>
      </c>
      <c r="E45" s="3" t="s">
        <v>14</v>
      </c>
      <c r="F45" s="3">
        <v>2004</v>
      </c>
      <c r="G45" s="4">
        <v>40909</v>
      </c>
      <c r="H45" s="3" t="s">
        <v>211</v>
      </c>
      <c r="I45" s="3" t="s">
        <v>81</v>
      </c>
      <c r="J45" s="3" t="s">
        <v>212</v>
      </c>
      <c r="K45" s="3"/>
    </row>
    <row r="46" spans="1:11" x14ac:dyDescent="0.25">
      <c r="A46" s="3" t="s">
        <v>11</v>
      </c>
      <c r="B46" s="3" t="str">
        <f>"9780070148789"</f>
        <v>9780070148789</v>
      </c>
      <c r="C46" s="3" t="s">
        <v>213</v>
      </c>
      <c r="D46" s="3" t="s">
        <v>214</v>
      </c>
      <c r="E46" s="3" t="s">
        <v>14</v>
      </c>
      <c r="F46" s="3">
        <v>2010</v>
      </c>
      <c r="G46" s="4">
        <v>41941</v>
      </c>
      <c r="H46" s="3" t="s">
        <v>215</v>
      </c>
      <c r="I46" s="3" t="s">
        <v>140</v>
      </c>
      <c r="J46" s="3" t="s">
        <v>216</v>
      </c>
      <c r="K46" s="3"/>
    </row>
    <row r="47" spans="1:11" x14ac:dyDescent="0.25">
      <c r="A47" s="3" t="s">
        <v>11</v>
      </c>
      <c r="B47" s="3" t="str">
        <f>"9780070707023"</f>
        <v>9780070707023</v>
      </c>
      <c r="C47" s="3" t="s">
        <v>217</v>
      </c>
      <c r="D47" s="3" t="s">
        <v>218</v>
      </c>
      <c r="E47" s="3" t="s">
        <v>14</v>
      </c>
      <c r="F47" s="3">
        <v>2011</v>
      </c>
      <c r="G47" s="4">
        <v>41941</v>
      </c>
      <c r="H47" s="3" t="s">
        <v>219</v>
      </c>
      <c r="I47" s="3" t="s">
        <v>220</v>
      </c>
      <c r="J47" s="3" t="s">
        <v>221</v>
      </c>
      <c r="K47" s="3"/>
    </row>
    <row r="48" spans="1:11" x14ac:dyDescent="0.25">
      <c r="A48" s="3" t="s">
        <v>11</v>
      </c>
      <c r="B48" s="3" t="str">
        <f>"9780071826617"</f>
        <v>9780071826617</v>
      </c>
      <c r="C48" s="3" t="s">
        <v>222</v>
      </c>
      <c r="D48" s="3" t="s">
        <v>223</v>
      </c>
      <c r="E48" s="3" t="s">
        <v>14</v>
      </c>
      <c r="F48" s="3">
        <v>2014</v>
      </c>
      <c r="G48" s="4">
        <v>41802</v>
      </c>
      <c r="H48" s="3" t="s">
        <v>224</v>
      </c>
      <c r="I48" s="3" t="s">
        <v>225</v>
      </c>
      <c r="J48" s="3" t="s">
        <v>226</v>
      </c>
      <c r="K48" s="3"/>
    </row>
    <row r="49" spans="1:11" x14ac:dyDescent="0.25">
      <c r="A49" s="3" t="s">
        <v>11</v>
      </c>
      <c r="B49" s="3" t="str">
        <f>"9780071410601"</f>
        <v>9780071410601</v>
      </c>
      <c r="C49" s="3" t="s">
        <v>227</v>
      </c>
      <c r="D49" s="3" t="s">
        <v>228</v>
      </c>
      <c r="E49" s="3" t="s">
        <v>14</v>
      </c>
      <c r="F49" s="3">
        <v>2004</v>
      </c>
      <c r="G49" s="4">
        <v>40909</v>
      </c>
      <c r="H49" s="3" t="s">
        <v>229</v>
      </c>
      <c r="I49" s="3" t="s">
        <v>230</v>
      </c>
      <c r="J49" s="3" t="s">
        <v>231</v>
      </c>
      <c r="K49" s="3"/>
    </row>
    <row r="50" spans="1:11" x14ac:dyDescent="0.25">
      <c r="A50" s="3" t="s">
        <v>11</v>
      </c>
      <c r="B50" s="3" t="str">
        <f>"9780070680128"</f>
        <v>9780070680128</v>
      </c>
      <c r="C50" s="3" t="s">
        <v>232</v>
      </c>
      <c r="D50" s="3" t="s">
        <v>233</v>
      </c>
      <c r="E50" s="3" t="s">
        <v>14</v>
      </c>
      <c r="F50" s="3">
        <v>2009</v>
      </c>
      <c r="G50" s="4">
        <v>41941</v>
      </c>
      <c r="H50" s="3" t="s">
        <v>234</v>
      </c>
      <c r="I50" s="3" t="s">
        <v>67</v>
      </c>
      <c r="J50" s="3" t="s">
        <v>235</v>
      </c>
      <c r="K50" s="3"/>
    </row>
    <row r="51" spans="1:11" x14ac:dyDescent="0.25">
      <c r="A51" s="3" t="s">
        <v>11</v>
      </c>
      <c r="B51" s="3" t="str">
        <f>"9780071387576"</f>
        <v>9780071387576</v>
      </c>
      <c r="C51" s="3" t="s">
        <v>236</v>
      </c>
      <c r="D51" s="3" t="s">
        <v>237</v>
      </c>
      <c r="E51" s="3" t="s">
        <v>14</v>
      </c>
      <c r="F51" s="3">
        <v>2002</v>
      </c>
      <c r="G51" s="4">
        <v>42273</v>
      </c>
      <c r="H51" s="3" t="s">
        <v>238</v>
      </c>
      <c r="I51" s="3" t="s">
        <v>239</v>
      </c>
      <c r="J51" s="3" t="s">
        <v>240</v>
      </c>
      <c r="K51" s="3"/>
    </row>
    <row r="52" spans="1:11" x14ac:dyDescent="0.25">
      <c r="A52" s="3" t="s">
        <v>11</v>
      </c>
      <c r="B52" s="3" t="str">
        <f>"9780071548298"</f>
        <v>9780071548298</v>
      </c>
      <c r="C52" s="3" t="s">
        <v>241</v>
      </c>
      <c r="D52" s="3" t="s">
        <v>242</v>
      </c>
      <c r="E52" s="3" t="s">
        <v>14</v>
      </c>
      <c r="F52" s="3">
        <v>2007</v>
      </c>
      <c r="G52" s="4">
        <v>41367</v>
      </c>
      <c r="H52" s="3" t="s">
        <v>243</v>
      </c>
      <c r="I52" s="3" t="s">
        <v>244</v>
      </c>
      <c r="J52" s="3" t="s">
        <v>245</v>
      </c>
      <c r="K52" s="3"/>
    </row>
    <row r="53" spans="1:11" x14ac:dyDescent="0.25">
      <c r="A53" s="3" t="s">
        <v>11</v>
      </c>
      <c r="B53" s="3" t="str">
        <f>"9780071356237"</f>
        <v>9780071356237</v>
      </c>
      <c r="C53" s="3" t="s">
        <v>246</v>
      </c>
      <c r="D53" s="3" t="s">
        <v>247</v>
      </c>
      <c r="E53" s="3" t="s">
        <v>14</v>
      </c>
      <c r="F53" s="3">
        <v>2002</v>
      </c>
      <c r="G53" s="4">
        <v>40909</v>
      </c>
      <c r="H53" s="3" t="s">
        <v>248</v>
      </c>
      <c r="I53" s="3" t="s">
        <v>249</v>
      </c>
      <c r="J53" s="3" t="s">
        <v>250</v>
      </c>
      <c r="K53" s="3"/>
    </row>
    <row r="54" spans="1:11" x14ac:dyDescent="0.25">
      <c r="A54" s="3" t="s">
        <v>11</v>
      </c>
      <c r="B54" s="3" t="str">
        <f>"9780071360227"</f>
        <v>9780071360227</v>
      </c>
      <c r="C54" s="3" t="s">
        <v>251</v>
      </c>
      <c r="D54" s="3" t="s">
        <v>252</v>
      </c>
      <c r="E54" s="3" t="s">
        <v>14</v>
      </c>
      <c r="F54" s="3">
        <v>2001</v>
      </c>
      <c r="G54" s="4">
        <v>40909</v>
      </c>
      <c r="H54" s="3" t="s">
        <v>253</v>
      </c>
      <c r="I54" s="3" t="s">
        <v>67</v>
      </c>
      <c r="J54" s="3" t="s">
        <v>254</v>
      </c>
      <c r="K54" s="3"/>
    </row>
    <row r="55" spans="1:11" x14ac:dyDescent="0.25">
      <c r="A55" s="3" t="s">
        <v>11</v>
      </c>
      <c r="B55" s="3" t="str">
        <f>"9780070483095"</f>
        <v>9780070483095</v>
      </c>
      <c r="C55" s="3" t="s">
        <v>255</v>
      </c>
      <c r="D55" s="3" t="s">
        <v>256</v>
      </c>
      <c r="E55" s="3" t="s">
        <v>14</v>
      </c>
      <c r="F55" s="3">
        <v>2004</v>
      </c>
      <c r="G55" s="4">
        <v>42122</v>
      </c>
      <c r="H55" s="3" t="s">
        <v>257</v>
      </c>
      <c r="I55" s="3" t="s">
        <v>258</v>
      </c>
      <c r="J55" s="3" t="s">
        <v>259</v>
      </c>
      <c r="K55" s="3"/>
    </row>
    <row r="56" spans="1:11" x14ac:dyDescent="0.25">
      <c r="A56" s="3" t="s">
        <v>11</v>
      </c>
      <c r="B56" s="3" t="str">
        <f>"9780071848299"</f>
        <v>9780071848299</v>
      </c>
      <c r="C56" s="3" t="s">
        <v>260</v>
      </c>
      <c r="D56" s="3" t="s">
        <v>261</v>
      </c>
      <c r="E56" s="3" t="s">
        <v>14</v>
      </c>
      <c r="F56" s="3">
        <v>2016</v>
      </c>
      <c r="G56" s="4">
        <v>42394</v>
      </c>
      <c r="H56" s="3" t="s">
        <v>117</v>
      </c>
      <c r="I56" s="3" t="s">
        <v>118</v>
      </c>
      <c r="J56" s="3" t="s">
        <v>262</v>
      </c>
      <c r="K56" s="3"/>
    </row>
    <row r="57" spans="1:11" x14ac:dyDescent="0.25">
      <c r="A57" s="3" t="s">
        <v>11</v>
      </c>
      <c r="B57" s="3" t="str">
        <f>"9780071829595"</f>
        <v>9780071829595</v>
      </c>
      <c r="C57" s="3" t="s">
        <v>263</v>
      </c>
      <c r="D57" s="3" t="s">
        <v>264</v>
      </c>
      <c r="E57" s="3" t="s">
        <v>14</v>
      </c>
      <c r="F57" s="3">
        <v>2016</v>
      </c>
      <c r="G57" s="4">
        <v>42488</v>
      </c>
      <c r="H57" s="3" t="s">
        <v>265</v>
      </c>
      <c r="I57" s="3" t="s">
        <v>72</v>
      </c>
      <c r="J57" s="3" t="s">
        <v>266</v>
      </c>
      <c r="K57" s="3"/>
    </row>
    <row r="58" spans="1:11" x14ac:dyDescent="0.25">
      <c r="A58" s="3" t="s">
        <v>11</v>
      </c>
      <c r="B58" s="3" t="str">
        <f>"9780071494533"</f>
        <v>9780071494533</v>
      </c>
      <c r="C58" s="3" t="s">
        <v>267</v>
      </c>
      <c r="D58" s="3" t="s">
        <v>268</v>
      </c>
      <c r="E58" s="3" t="s">
        <v>14</v>
      </c>
      <c r="F58" s="3">
        <v>2008</v>
      </c>
      <c r="G58" s="4">
        <v>40909</v>
      </c>
      <c r="H58" s="3" t="s">
        <v>269</v>
      </c>
      <c r="I58" s="3" t="s">
        <v>22</v>
      </c>
      <c r="J58" s="3" t="s">
        <v>270</v>
      </c>
      <c r="K58" s="3"/>
    </row>
    <row r="59" spans="1:11" x14ac:dyDescent="0.25">
      <c r="A59" s="3" t="s">
        <v>11</v>
      </c>
      <c r="B59" s="3" t="str">
        <f>"9780071596756"</f>
        <v>9780071596756</v>
      </c>
      <c r="C59" s="3" t="s">
        <v>271</v>
      </c>
      <c r="D59" s="3" t="s">
        <v>272</v>
      </c>
      <c r="E59" s="3" t="s">
        <v>14</v>
      </c>
      <c r="F59" s="3">
        <v>2009</v>
      </c>
      <c r="G59" s="4">
        <v>40909</v>
      </c>
      <c r="H59" s="3" t="s">
        <v>273</v>
      </c>
      <c r="I59" s="3" t="s">
        <v>154</v>
      </c>
      <c r="J59" s="3" t="s">
        <v>274</v>
      </c>
      <c r="K59" s="3"/>
    </row>
    <row r="60" spans="1:11" x14ac:dyDescent="0.25">
      <c r="A60" s="3" t="s">
        <v>11</v>
      </c>
      <c r="B60" s="3" t="str">
        <f>"9780070276895"</f>
        <v>9780070276895</v>
      </c>
      <c r="C60" s="3" t="s">
        <v>275</v>
      </c>
      <c r="D60" s="3" t="s">
        <v>276</v>
      </c>
      <c r="E60" s="3" t="s">
        <v>14</v>
      </c>
      <c r="F60" s="3">
        <v>2002</v>
      </c>
      <c r="G60" s="4">
        <v>40909</v>
      </c>
      <c r="H60" s="3" t="s">
        <v>277</v>
      </c>
      <c r="I60" s="3" t="s">
        <v>278</v>
      </c>
      <c r="J60" s="3" t="s">
        <v>279</v>
      </c>
      <c r="K60" s="3"/>
    </row>
    <row r="61" spans="1:11" x14ac:dyDescent="0.25">
      <c r="A61" s="3" t="s">
        <v>11</v>
      </c>
      <c r="B61" s="3" t="str">
        <f>"9780071371605"</f>
        <v>9780071371605</v>
      </c>
      <c r="C61" s="3" t="s">
        <v>280</v>
      </c>
      <c r="D61" s="3" t="s">
        <v>185</v>
      </c>
      <c r="E61" s="3" t="s">
        <v>14</v>
      </c>
      <c r="F61" s="3">
        <v>2002</v>
      </c>
      <c r="G61" s="4">
        <v>40909</v>
      </c>
      <c r="H61" s="3" t="s">
        <v>281</v>
      </c>
      <c r="I61" s="3" t="s">
        <v>282</v>
      </c>
      <c r="J61" s="3" t="s">
        <v>283</v>
      </c>
      <c r="K61" s="3"/>
    </row>
    <row r="62" spans="1:11" x14ac:dyDescent="0.25">
      <c r="A62" s="3" t="s">
        <v>11</v>
      </c>
      <c r="B62" s="3" t="str">
        <f>"9780071410373"</f>
        <v>9780071410373</v>
      </c>
      <c r="C62" s="3" t="s">
        <v>284</v>
      </c>
      <c r="D62" s="3" t="s">
        <v>285</v>
      </c>
      <c r="E62" s="3" t="s">
        <v>14</v>
      </c>
      <c r="F62" s="3">
        <v>2005</v>
      </c>
      <c r="G62" s="4">
        <v>41727</v>
      </c>
      <c r="H62" s="3" t="s">
        <v>286</v>
      </c>
      <c r="I62" s="3" t="s">
        <v>287</v>
      </c>
      <c r="J62" s="3" t="s">
        <v>288</v>
      </c>
      <c r="K62" s="3"/>
    </row>
    <row r="63" spans="1:11" x14ac:dyDescent="0.25">
      <c r="A63" s="3" t="s">
        <v>11</v>
      </c>
      <c r="B63" s="3" t="str">
        <f>"9780071356183"</f>
        <v>9780071356183</v>
      </c>
      <c r="C63" s="3" t="s">
        <v>289</v>
      </c>
      <c r="D63" s="3" t="s">
        <v>290</v>
      </c>
      <c r="E63" s="3" t="s">
        <v>14</v>
      </c>
      <c r="F63" s="3">
        <v>2000</v>
      </c>
      <c r="G63" s="4">
        <v>41622</v>
      </c>
      <c r="H63" s="3" t="s">
        <v>238</v>
      </c>
      <c r="I63" s="3" t="s">
        <v>239</v>
      </c>
      <c r="J63" s="3" t="s">
        <v>291</v>
      </c>
      <c r="K63" s="3"/>
    </row>
    <row r="64" spans="1:11" x14ac:dyDescent="0.25">
      <c r="A64" s="3" t="s">
        <v>11</v>
      </c>
      <c r="B64" s="3" t="str">
        <f>"9780073250328"</f>
        <v>9780073250328</v>
      </c>
      <c r="C64" s="3" t="s">
        <v>292</v>
      </c>
      <c r="D64" s="3" t="s">
        <v>293</v>
      </c>
      <c r="E64" s="3" t="s">
        <v>14</v>
      </c>
      <c r="F64" s="3">
        <v>2007</v>
      </c>
      <c r="G64" s="4">
        <v>40909</v>
      </c>
      <c r="H64" s="3" t="s">
        <v>294</v>
      </c>
      <c r="I64" s="3" t="s">
        <v>295</v>
      </c>
      <c r="J64" s="3" t="s">
        <v>296</v>
      </c>
      <c r="K64" s="3"/>
    </row>
    <row r="65" spans="1:11" x14ac:dyDescent="0.25">
      <c r="A65" s="3" t="s">
        <v>11</v>
      </c>
      <c r="B65" s="3" t="str">
        <f>"9780070436404"</f>
        <v>9780070436404</v>
      </c>
      <c r="C65" s="3" t="s">
        <v>297</v>
      </c>
      <c r="D65" s="3" t="s">
        <v>298</v>
      </c>
      <c r="E65" s="3" t="s">
        <v>14</v>
      </c>
      <c r="F65" s="3">
        <v>2002</v>
      </c>
      <c r="G65" s="4">
        <v>41941</v>
      </c>
      <c r="H65" s="3" t="s">
        <v>299</v>
      </c>
      <c r="I65" s="3" t="s">
        <v>300</v>
      </c>
      <c r="J65" s="3" t="s">
        <v>301</v>
      </c>
      <c r="K65" s="3"/>
    </row>
    <row r="66" spans="1:11" x14ac:dyDescent="0.25">
      <c r="A66" s="3" t="s">
        <v>11</v>
      </c>
      <c r="B66" s="3" t="str">
        <f>"9780070685079"</f>
        <v>9780070685079</v>
      </c>
      <c r="C66" s="3" t="s">
        <v>302</v>
      </c>
      <c r="D66" s="3" t="s">
        <v>303</v>
      </c>
      <c r="E66" s="3" t="s">
        <v>14</v>
      </c>
      <c r="F66" s="3">
        <v>2003</v>
      </c>
      <c r="G66" s="4">
        <v>40909</v>
      </c>
      <c r="H66" s="3" t="s">
        <v>304</v>
      </c>
      <c r="I66" s="3" t="s">
        <v>187</v>
      </c>
      <c r="J66" s="3" t="s">
        <v>305</v>
      </c>
      <c r="K66" s="3"/>
    </row>
    <row r="67" spans="1:11" x14ac:dyDescent="0.25">
      <c r="A67" s="3" t="s">
        <v>11</v>
      </c>
      <c r="B67" s="3" t="str">
        <f>"9780071364317"</f>
        <v>9780071364317</v>
      </c>
      <c r="C67" s="3" t="s">
        <v>306</v>
      </c>
      <c r="D67" s="3" t="s">
        <v>307</v>
      </c>
      <c r="E67" s="3" t="s">
        <v>14</v>
      </c>
      <c r="F67" s="3">
        <v>2001</v>
      </c>
      <c r="G67" s="4">
        <v>41816</v>
      </c>
      <c r="H67" s="3" t="s">
        <v>308</v>
      </c>
      <c r="I67" s="3" t="s">
        <v>239</v>
      </c>
      <c r="J67" s="3" t="s">
        <v>309</v>
      </c>
      <c r="K67" s="3"/>
    </row>
    <row r="68" spans="1:11" x14ac:dyDescent="0.25">
      <c r="A68" s="3" t="s">
        <v>11</v>
      </c>
      <c r="B68" s="3" t="str">
        <f>"9780071351768"</f>
        <v>9780071351768</v>
      </c>
      <c r="C68" s="3" t="s">
        <v>310</v>
      </c>
      <c r="D68" s="3" t="s">
        <v>311</v>
      </c>
      <c r="E68" s="3" t="s">
        <v>14</v>
      </c>
      <c r="F68" s="3">
        <v>2002</v>
      </c>
      <c r="G68" s="4">
        <v>40909</v>
      </c>
      <c r="H68" s="3" t="s">
        <v>312</v>
      </c>
      <c r="I68" s="3" t="s">
        <v>313</v>
      </c>
      <c r="J68" s="3" t="s">
        <v>314</v>
      </c>
      <c r="K68" s="3"/>
    </row>
    <row r="69" spans="1:11" x14ac:dyDescent="0.25">
      <c r="A69" s="3" t="s">
        <v>11</v>
      </c>
      <c r="B69" s="3" t="str">
        <f>"9780071823340"</f>
        <v>9780071823340</v>
      </c>
      <c r="C69" s="3" t="s">
        <v>315</v>
      </c>
      <c r="D69" s="3" t="s">
        <v>316</v>
      </c>
      <c r="E69" s="3" t="s">
        <v>14</v>
      </c>
      <c r="F69" s="3">
        <v>2016</v>
      </c>
      <c r="G69" s="4">
        <v>42612</v>
      </c>
      <c r="H69" s="3" t="s">
        <v>317</v>
      </c>
      <c r="I69" s="3" t="s">
        <v>140</v>
      </c>
      <c r="J69" s="3" t="s">
        <v>318</v>
      </c>
      <c r="K69" s="3"/>
    </row>
    <row r="70" spans="1:11" x14ac:dyDescent="0.25">
      <c r="A70" s="3" t="s">
        <v>11</v>
      </c>
      <c r="B70" s="3" t="str">
        <f>"9780070610408"</f>
        <v>9780070610408</v>
      </c>
      <c r="C70" s="3" t="s">
        <v>319</v>
      </c>
      <c r="D70" s="3" t="s">
        <v>320</v>
      </c>
      <c r="E70" s="3" t="s">
        <v>14</v>
      </c>
      <c r="F70" s="3">
        <v>2000</v>
      </c>
      <c r="G70" s="4">
        <v>40909</v>
      </c>
      <c r="H70" s="3" t="s">
        <v>321</v>
      </c>
      <c r="I70" s="3" t="s">
        <v>62</v>
      </c>
      <c r="J70" s="3" t="s">
        <v>322</v>
      </c>
      <c r="K70" s="3"/>
    </row>
    <row r="71" spans="1:11" x14ac:dyDescent="0.25">
      <c r="A71" s="3" t="s">
        <v>11</v>
      </c>
      <c r="B71" s="3" t="str">
        <f>"9780071499194"</f>
        <v>9780071499194</v>
      </c>
      <c r="C71" s="3" t="s">
        <v>323</v>
      </c>
      <c r="D71" s="3" t="s">
        <v>324</v>
      </c>
      <c r="E71" s="3" t="s">
        <v>14</v>
      </c>
      <c r="F71" s="3">
        <v>2009</v>
      </c>
      <c r="G71" s="4">
        <v>40909</v>
      </c>
      <c r="H71" s="3" t="s">
        <v>325</v>
      </c>
      <c r="I71" s="3" t="s">
        <v>27</v>
      </c>
      <c r="J71" s="3" t="s">
        <v>326</v>
      </c>
      <c r="K71" s="3"/>
    </row>
    <row r="72" spans="1:11" x14ac:dyDescent="0.25">
      <c r="A72" s="3" t="s">
        <v>11</v>
      </c>
      <c r="B72" s="3" t="str">
        <f>"9780071508193"</f>
        <v>9780071508193</v>
      </c>
      <c r="C72" s="3" t="s">
        <v>327</v>
      </c>
      <c r="D72" s="3" t="s">
        <v>328</v>
      </c>
      <c r="E72" s="3" t="s">
        <v>14</v>
      </c>
      <c r="F72" s="3">
        <v>2010</v>
      </c>
      <c r="G72" s="4">
        <v>40909</v>
      </c>
      <c r="H72" s="3" t="s">
        <v>329</v>
      </c>
      <c r="I72" s="3" t="s">
        <v>140</v>
      </c>
      <c r="J72" s="3" t="s">
        <v>330</v>
      </c>
      <c r="K72" s="3"/>
    </row>
    <row r="73" spans="1:11" x14ac:dyDescent="0.25">
      <c r="A73" s="3" t="s">
        <v>11</v>
      </c>
      <c r="B73" s="3" t="str">
        <f>"9780071342131"</f>
        <v>9780071342131</v>
      </c>
      <c r="C73" s="3" t="s">
        <v>331</v>
      </c>
      <c r="D73" s="3" t="s">
        <v>185</v>
      </c>
      <c r="E73" s="3" t="s">
        <v>14</v>
      </c>
      <c r="F73" s="3">
        <v>2000</v>
      </c>
      <c r="G73" s="4">
        <v>40909</v>
      </c>
      <c r="H73" s="3" t="s">
        <v>332</v>
      </c>
      <c r="I73" s="3" t="s">
        <v>72</v>
      </c>
      <c r="J73" s="3" t="s">
        <v>333</v>
      </c>
      <c r="K73" s="3"/>
    </row>
    <row r="74" spans="1:11" x14ac:dyDescent="0.25">
      <c r="A74" s="3" t="s">
        <v>11</v>
      </c>
      <c r="B74" s="3" t="str">
        <f>"9780071843256"</f>
        <v>9780071843256</v>
      </c>
      <c r="C74" s="3" t="s">
        <v>334</v>
      </c>
      <c r="D74" s="3" t="s">
        <v>335</v>
      </c>
      <c r="E74" s="3" t="s">
        <v>14</v>
      </c>
      <c r="F74" s="3">
        <v>2016</v>
      </c>
      <c r="G74" s="4">
        <v>42394</v>
      </c>
      <c r="H74" s="3" t="s">
        <v>336</v>
      </c>
      <c r="I74" s="3" t="s">
        <v>337</v>
      </c>
      <c r="J74" s="3" t="s">
        <v>338</v>
      </c>
      <c r="K74" s="3"/>
    </row>
    <row r="75" spans="1:11" x14ac:dyDescent="0.25">
      <c r="A75" s="3" t="s">
        <v>11</v>
      </c>
      <c r="B75" s="3" t="str">
        <f>"9780071825719"</f>
        <v>9780071825719</v>
      </c>
      <c r="C75" s="3" t="s">
        <v>339</v>
      </c>
      <c r="D75" s="3" t="s">
        <v>340</v>
      </c>
      <c r="E75" s="3" t="s">
        <v>14</v>
      </c>
      <c r="F75" s="3">
        <v>2015</v>
      </c>
      <c r="G75" s="4">
        <v>42181</v>
      </c>
      <c r="H75" s="3" t="s">
        <v>113</v>
      </c>
      <c r="I75" s="3" t="s">
        <v>27</v>
      </c>
      <c r="J75" s="3" t="s">
        <v>341</v>
      </c>
      <c r="K75" s="3"/>
    </row>
    <row r="76" spans="1:11" x14ac:dyDescent="0.25">
      <c r="A76" s="3" t="s">
        <v>11</v>
      </c>
      <c r="B76" s="3" t="str">
        <f>"9780071609012"</f>
        <v>9780071609012</v>
      </c>
      <c r="C76" s="3" t="s">
        <v>342</v>
      </c>
      <c r="D76" s="3" t="s">
        <v>343</v>
      </c>
      <c r="E76" s="3" t="s">
        <v>14</v>
      </c>
      <c r="F76" s="3">
        <v>2011</v>
      </c>
      <c r="G76" s="4">
        <v>40909</v>
      </c>
      <c r="H76" s="3" t="s">
        <v>144</v>
      </c>
      <c r="I76" s="3" t="s">
        <v>27</v>
      </c>
      <c r="J76" s="3" t="s">
        <v>344</v>
      </c>
      <c r="K76" s="3"/>
    </row>
    <row r="77" spans="1:11" x14ac:dyDescent="0.25">
      <c r="A77" s="3" t="s">
        <v>11</v>
      </c>
      <c r="B77" s="3" t="str">
        <f>"9780070581647"</f>
        <v>9780070581647</v>
      </c>
      <c r="C77" s="3" t="s">
        <v>345</v>
      </c>
      <c r="D77" s="3" t="s">
        <v>346</v>
      </c>
      <c r="E77" s="3" t="s">
        <v>14</v>
      </c>
      <c r="F77" s="3">
        <v>2005</v>
      </c>
      <c r="G77" s="4">
        <v>41911</v>
      </c>
      <c r="H77" s="3" t="s">
        <v>347</v>
      </c>
      <c r="I77" s="3" t="s">
        <v>348</v>
      </c>
      <c r="J77" s="3" t="s">
        <v>349</v>
      </c>
      <c r="K77" s="3"/>
    </row>
    <row r="78" spans="1:11" x14ac:dyDescent="0.25">
      <c r="A78" s="3" t="s">
        <v>11</v>
      </c>
      <c r="B78" s="3" t="str">
        <f>"9780071367073"</f>
        <v>9780071367073</v>
      </c>
      <c r="C78" s="3" t="s">
        <v>350</v>
      </c>
      <c r="D78" s="3" t="s">
        <v>351</v>
      </c>
      <c r="E78" s="3" t="s">
        <v>14</v>
      </c>
      <c r="F78" s="3">
        <v>2003</v>
      </c>
      <c r="G78" s="4">
        <v>40909</v>
      </c>
      <c r="H78" s="3" t="s">
        <v>352</v>
      </c>
      <c r="I78" s="3" t="s">
        <v>140</v>
      </c>
      <c r="J78" s="3" t="s">
        <v>353</v>
      </c>
      <c r="K78" s="3"/>
    </row>
    <row r="79" spans="1:11" x14ac:dyDescent="0.25">
      <c r="A79" s="3" t="s">
        <v>11</v>
      </c>
      <c r="B79" s="3" t="str">
        <f>"9780071823128"</f>
        <v>9780071823128</v>
      </c>
      <c r="C79" s="3" t="s">
        <v>354</v>
      </c>
      <c r="D79" s="3" t="s">
        <v>355</v>
      </c>
      <c r="E79" s="3" t="s">
        <v>14</v>
      </c>
      <c r="F79" s="3">
        <v>2014</v>
      </c>
      <c r="G79" s="4">
        <v>42516</v>
      </c>
      <c r="H79" s="3" t="s">
        <v>113</v>
      </c>
      <c r="I79" s="3" t="s">
        <v>27</v>
      </c>
      <c r="J79" s="3" t="s">
        <v>356</v>
      </c>
      <c r="K79" s="3"/>
    </row>
    <row r="80" spans="1:11" x14ac:dyDescent="0.25">
      <c r="A80" s="3" t="s">
        <v>11</v>
      </c>
      <c r="B80" s="3" t="str">
        <f>"9780071829489"</f>
        <v>9780071829489</v>
      </c>
      <c r="C80" s="3" t="s">
        <v>357</v>
      </c>
      <c r="D80" s="3" t="s">
        <v>358</v>
      </c>
      <c r="E80" s="3" t="s">
        <v>14</v>
      </c>
      <c r="F80" s="3">
        <v>2014</v>
      </c>
      <c r="G80" s="4">
        <v>41698</v>
      </c>
      <c r="H80" s="3" t="s">
        <v>359</v>
      </c>
      <c r="I80" s="3" t="s">
        <v>360</v>
      </c>
      <c r="J80" s="3" t="s">
        <v>361</v>
      </c>
      <c r="K80" s="3"/>
    </row>
    <row r="81" spans="1:11" x14ac:dyDescent="0.25">
      <c r="A81" s="3" t="s">
        <v>11</v>
      </c>
      <c r="B81" s="3" t="str">
        <f>"9780071549189"</f>
        <v>9780071549189</v>
      </c>
      <c r="C81" s="3" t="s">
        <v>362</v>
      </c>
      <c r="D81" s="3" t="s">
        <v>363</v>
      </c>
      <c r="E81" s="3" t="s">
        <v>14</v>
      </c>
      <c r="F81" s="3">
        <v>2009</v>
      </c>
      <c r="G81" s="4">
        <v>40909</v>
      </c>
      <c r="H81" s="3" t="s">
        <v>364</v>
      </c>
      <c r="I81" s="3" t="s">
        <v>365</v>
      </c>
      <c r="J81" s="3" t="s">
        <v>366</v>
      </c>
      <c r="K81" s="3"/>
    </row>
    <row r="82" spans="1:11" x14ac:dyDescent="0.25">
      <c r="A82" s="3" t="s">
        <v>11</v>
      </c>
      <c r="B82" s="3" t="str">
        <f>"9780071611572"</f>
        <v>9780071611572</v>
      </c>
      <c r="C82" s="3" t="s">
        <v>367</v>
      </c>
      <c r="D82" s="3" t="s">
        <v>368</v>
      </c>
      <c r="E82" s="3" t="s">
        <v>14</v>
      </c>
      <c r="F82" s="3">
        <v>2009</v>
      </c>
      <c r="G82" s="4">
        <v>40939</v>
      </c>
      <c r="H82" s="3" t="s">
        <v>369</v>
      </c>
      <c r="I82" s="3" t="s">
        <v>230</v>
      </c>
      <c r="J82" s="3" t="s">
        <v>370</v>
      </c>
      <c r="K82" s="3"/>
    </row>
    <row r="83" spans="1:11" x14ac:dyDescent="0.25">
      <c r="A83" s="3" t="s">
        <v>11</v>
      </c>
      <c r="B83" s="3" t="str">
        <f>"9780071624084"</f>
        <v>9780071624084</v>
      </c>
      <c r="C83" s="3" t="s">
        <v>371</v>
      </c>
      <c r="D83" s="3" t="s">
        <v>372</v>
      </c>
      <c r="E83" s="3" t="s">
        <v>14</v>
      </c>
      <c r="F83" s="3">
        <v>2010</v>
      </c>
      <c r="G83" s="4">
        <v>40909</v>
      </c>
      <c r="H83" s="3" t="s">
        <v>373</v>
      </c>
      <c r="I83" s="3" t="s">
        <v>374</v>
      </c>
      <c r="J83" s="3" t="s">
        <v>375</v>
      </c>
      <c r="K83" s="3"/>
    </row>
    <row r="84" spans="1:11" x14ac:dyDescent="0.25">
      <c r="A84" s="3" t="s">
        <v>11</v>
      </c>
      <c r="B84" s="3" t="str">
        <f>"9780071402149"</f>
        <v>9780071402149</v>
      </c>
      <c r="C84" s="3" t="s">
        <v>376</v>
      </c>
      <c r="D84" s="3" t="s">
        <v>377</v>
      </c>
      <c r="E84" s="3" t="s">
        <v>14</v>
      </c>
      <c r="F84" s="3">
        <v>2004</v>
      </c>
      <c r="G84" s="4">
        <v>40909</v>
      </c>
      <c r="H84" s="3" t="s">
        <v>378</v>
      </c>
      <c r="I84" s="3" t="s">
        <v>379</v>
      </c>
      <c r="J84" s="3" t="s">
        <v>380</v>
      </c>
      <c r="K84" s="3"/>
    </row>
    <row r="85" spans="1:11" x14ac:dyDescent="0.25">
      <c r="A85" s="3" t="s">
        <v>11</v>
      </c>
      <c r="B85" s="3" t="str">
        <f>"9780071623957"</f>
        <v>9780071623957</v>
      </c>
      <c r="C85" s="3" t="s">
        <v>381</v>
      </c>
      <c r="D85" s="3" t="s">
        <v>382</v>
      </c>
      <c r="E85" s="3" t="s">
        <v>14</v>
      </c>
      <c r="F85" s="3">
        <v>2011</v>
      </c>
      <c r="G85" s="4">
        <v>43031</v>
      </c>
      <c r="H85" s="3" t="s">
        <v>383</v>
      </c>
      <c r="I85" s="3" t="s">
        <v>384</v>
      </c>
      <c r="J85" s="3" t="s">
        <v>385</v>
      </c>
      <c r="K85" s="3"/>
    </row>
    <row r="86" spans="1:11" x14ac:dyDescent="0.25">
      <c r="A86" s="3" t="s">
        <v>11</v>
      </c>
      <c r="B86" s="3" t="str">
        <f>"9780071360760"</f>
        <v>9780071360760</v>
      </c>
      <c r="C86" s="3" t="s">
        <v>386</v>
      </c>
      <c r="D86" s="3" t="s">
        <v>387</v>
      </c>
      <c r="E86" s="3" t="s">
        <v>14</v>
      </c>
      <c r="F86" s="3">
        <v>2002</v>
      </c>
      <c r="G86" s="4">
        <v>40909</v>
      </c>
      <c r="H86" s="3" t="s">
        <v>388</v>
      </c>
      <c r="I86" s="3" t="s">
        <v>348</v>
      </c>
      <c r="J86" s="3" t="s">
        <v>389</v>
      </c>
      <c r="K86" s="3"/>
    </row>
    <row r="87" spans="1:11" x14ac:dyDescent="0.25">
      <c r="A87" s="3" t="s">
        <v>11</v>
      </c>
      <c r="B87" s="3" t="str">
        <f>"9780071848091"</f>
        <v>9780071848091</v>
      </c>
      <c r="C87" s="3" t="s">
        <v>390</v>
      </c>
      <c r="D87" s="3" t="s">
        <v>391</v>
      </c>
      <c r="E87" s="3" t="s">
        <v>14</v>
      </c>
      <c r="F87" s="3">
        <v>2017</v>
      </c>
      <c r="G87" s="4">
        <v>42726</v>
      </c>
      <c r="H87" s="3" t="s">
        <v>392</v>
      </c>
      <c r="I87" s="3" t="s">
        <v>393</v>
      </c>
      <c r="J87" s="3" t="s">
        <v>394</v>
      </c>
      <c r="K87" s="3"/>
    </row>
    <row r="88" spans="1:11" x14ac:dyDescent="0.25">
      <c r="A88" s="3" t="s">
        <v>11</v>
      </c>
      <c r="B88" s="3" t="str">
        <f>"9780071822381"</f>
        <v>9780071822381</v>
      </c>
      <c r="C88" s="3" t="s">
        <v>395</v>
      </c>
      <c r="D88" s="3" t="s">
        <v>396</v>
      </c>
      <c r="E88" s="3" t="s">
        <v>14</v>
      </c>
      <c r="F88" s="3">
        <v>2015</v>
      </c>
      <c r="G88" s="4">
        <v>42181</v>
      </c>
      <c r="H88" s="3" t="s">
        <v>397</v>
      </c>
      <c r="I88" s="3" t="s">
        <v>27</v>
      </c>
      <c r="J88" s="3" t="s">
        <v>398</v>
      </c>
      <c r="K88" s="3"/>
    </row>
    <row r="89" spans="1:11" x14ac:dyDescent="0.25">
      <c r="A89" s="3" t="s">
        <v>11</v>
      </c>
      <c r="B89" s="3" t="str">
        <f>"9780071430081"</f>
        <v>9780071430081</v>
      </c>
      <c r="C89" s="3" t="s">
        <v>399</v>
      </c>
      <c r="D89" s="3" t="s">
        <v>400</v>
      </c>
      <c r="E89" s="3" t="s">
        <v>14</v>
      </c>
      <c r="F89" s="3">
        <v>2006</v>
      </c>
      <c r="G89" s="4">
        <v>41851</v>
      </c>
      <c r="H89" s="3" t="s">
        <v>401</v>
      </c>
      <c r="I89" s="3" t="s">
        <v>47</v>
      </c>
      <c r="J89" s="3" t="s">
        <v>402</v>
      </c>
      <c r="K89" s="3"/>
    </row>
    <row r="90" spans="1:11" x14ac:dyDescent="0.25">
      <c r="A90" s="3" t="s">
        <v>11</v>
      </c>
      <c r="B90" s="3" t="str">
        <f>"9780071828963"</f>
        <v>9780071828963</v>
      </c>
      <c r="C90" s="3" t="s">
        <v>403</v>
      </c>
      <c r="D90" s="3" t="s">
        <v>404</v>
      </c>
      <c r="E90" s="3" t="s">
        <v>14</v>
      </c>
      <c r="F90" s="3">
        <v>2015</v>
      </c>
      <c r="G90" s="4">
        <v>42122</v>
      </c>
      <c r="H90" s="3" t="s">
        <v>405</v>
      </c>
      <c r="I90" s="3" t="s">
        <v>67</v>
      </c>
      <c r="J90" s="3" t="s">
        <v>406</v>
      </c>
      <c r="K90" s="3"/>
    </row>
    <row r="91" spans="1:11" x14ac:dyDescent="0.25">
      <c r="A91" s="3" t="s">
        <v>11</v>
      </c>
      <c r="B91" s="3" t="str">
        <f>"9780070528031"</f>
        <v>9780070528031</v>
      </c>
      <c r="C91" s="3" t="s">
        <v>407</v>
      </c>
      <c r="D91" s="3" t="s">
        <v>408</v>
      </c>
      <c r="E91" s="3" t="s">
        <v>14</v>
      </c>
      <c r="F91" s="3">
        <v>2004</v>
      </c>
      <c r="G91" s="4">
        <v>42063</v>
      </c>
      <c r="H91" s="3" t="s">
        <v>409</v>
      </c>
      <c r="I91" s="3" t="s">
        <v>410</v>
      </c>
      <c r="J91" s="3" t="s">
        <v>411</v>
      </c>
      <c r="K91" s="3"/>
    </row>
    <row r="92" spans="1:11" x14ac:dyDescent="0.25">
      <c r="A92" s="3" t="s">
        <v>11</v>
      </c>
      <c r="B92" s="3" t="str">
        <f>"9781259058479"</f>
        <v>9781259058479</v>
      </c>
      <c r="C92" s="3" t="s">
        <v>412</v>
      </c>
      <c r="D92" s="3" t="s">
        <v>413</v>
      </c>
      <c r="E92" s="3" t="s">
        <v>14</v>
      </c>
      <c r="F92" s="3">
        <v>2013</v>
      </c>
      <c r="G92" s="4">
        <v>42153</v>
      </c>
      <c r="H92" s="3" t="s">
        <v>414</v>
      </c>
      <c r="I92" s="3" t="s">
        <v>230</v>
      </c>
      <c r="J92" s="3" t="s">
        <v>415</v>
      </c>
      <c r="K92" s="3"/>
    </row>
    <row r="93" spans="1:11" x14ac:dyDescent="0.25">
      <c r="A93" s="3" t="s">
        <v>11</v>
      </c>
      <c r="B93" s="3" t="str">
        <f>"9780071824361"</f>
        <v>9780071824361</v>
      </c>
      <c r="C93" s="3" t="s">
        <v>416</v>
      </c>
      <c r="D93" s="3" t="s">
        <v>417</v>
      </c>
      <c r="E93" s="3" t="s">
        <v>14</v>
      </c>
      <c r="F93" s="3">
        <v>2015</v>
      </c>
      <c r="G93" s="4">
        <v>44467</v>
      </c>
      <c r="H93" s="3" t="s">
        <v>418</v>
      </c>
      <c r="I93" s="3" t="s">
        <v>419</v>
      </c>
      <c r="J93" s="3" t="s">
        <v>420</v>
      </c>
      <c r="K93" s="3"/>
    </row>
    <row r="94" spans="1:11" x14ac:dyDescent="0.25">
      <c r="A94" s="3" t="s">
        <v>11</v>
      </c>
      <c r="B94" s="3" t="str">
        <f>"9780071625579"</f>
        <v>9780071625579</v>
      </c>
      <c r="C94" s="3" t="s">
        <v>421</v>
      </c>
      <c r="D94" s="3" t="s">
        <v>422</v>
      </c>
      <c r="E94" s="3" t="s">
        <v>14</v>
      </c>
      <c r="F94" s="3">
        <v>2011</v>
      </c>
      <c r="G94" s="4">
        <v>45168</v>
      </c>
      <c r="H94" s="3" t="s">
        <v>423</v>
      </c>
      <c r="I94" s="3" t="s">
        <v>424</v>
      </c>
      <c r="J94" s="3" t="s">
        <v>425</v>
      </c>
      <c r="K94" s="3"/>
    </row>
    <row r="95" spans="1:11" x14ac:dyDescent="0.25">
      <c r="A95" s="3" t="s">
        <v>11</v>
      </c>
      <c r="B95" s="3" t="str">
        <f>"9780071344166"</f>
        <v>9780071344166</v>
      </c>
      <c r="C95" s="3" t="s">
        <v>426</v>
      </c>
      <c r="D95" s="3" t="s">
        <v>427</v>
      </c>
      <c r="E95" s="3" t="s">
        <v>14</v>
      </c>
      <c r="F95" s="3">
        <v>2000</v>
      </c>
      <c r="G95" s="4">
        <v>40909</v>
      </c>
      <c r="H95" s="3" t="s">
        <v>428</v>
      </c>
      <c r="I95" s="3" t="s">
        <v>118</v>
      </c>
      <c r="J95" s="3" t="s">
        <v>429</v>
      </c>
      <c r="K95" s="3"/>
    </row>
    <row r="96" spans="1:11" x14ac:dyDescent="0.25">
      <c r="A96" s="3" t="s">
        <v>11</v>
      </c>
      <c r="B96" s="3" t="str">
        <f>"9780071498920"</f>
        <v>9780071498920</v>
      </c>
      <c r="C96" s="3" t="s">
        <v>430</v>
      </c>
      <c r="D96" s="3" t="s">
        <v>143</v>
      </c>
      <c r="E96" s="3" t="s">
        <v>14</v>
      </c>
      <c r="F96" s="3">
        <v>2010</v>
      </c>
      <c r="G96" s="4">
        <v>41239</v>
      </c>
      <c r="H96" s="3" t="s">
        <v>431</v>
      </c>
      <c r="I96" s="3" t="s">
        <v>154</v>
      </c>
      <c r="J96" s="3" t="s">
        <v>432</v>
      </c>
      <c r="K96" s="3"/>
    </row>
    <row r="97" spans="1:11" x14ac:dyDescent="0.25">
      <c r="A97" s="3" t="s">
        <v>11</v>
      </c>
      <c r="B97" s="3" t="str">
        <f>"9780070616233"</f>
        <v>9780070616233</v>
      </c>
      <c r="C97" s="3" t="s">
        <v>433</v>
      </c>
      <c r="D97" s="3" t="s">
        <v>434</v>
      </c>
      <c r="E97" s="3" t="s">
        <v>14</v>
      </c>
      <c r="F97" s="3">
        <v>1998</v>
      </c>
      <c r="G97" s="4">
        <v>40909</v>
      </c>
      <c r="H97" s="3" t="s">
        <v>435</v>
      </c>
      <c r="I97" s="3" t="s">
        <v>436</v>
      </c>
      <c r="J97" s="3" t="s">
        <v>437</v>
      </c>
      <c r="K97" s="3"/>
    </row>
    <row r="98" spans="1:11" x14ac:dyDescent="0.25">
      <c r="A98" s="3" t="s">
        <v>11</v>
      </c>
      <c r="B98" s="3" t="str">
        <f>"9780071498913"</f>
        <v>9780071498913</v>
      </c>
      <c r="C98" s="3" t="s">
        <v>438</v>
      </c>
      <c r="D98" s="3" t="s">
        <v>143</v>
      </c>
      <c r="E98" s="3" t="s">
        <v>14</v>
      </c>
      <c r="F98" s="3">
        <v>2010</v>
      </c>
      <c r="G98" s="4">
        <v>41239</v>
      </c>
      <c r="H98" s="3" t="s">
        <v>439</v>
      </c>
      <c r="I98" s="3" t="s">
        <v>27</v>
      </c>
      <c r="J98" s="3" t="s">
        <v>440</v>
      </c>
      <c r="K98" s="3"/>
    </row>
    <row r="99" spans="1:11" x14ac:dyDescent="0.25">
      <c r="A99" s="3" t="s">
        <v>11</v>
      </c>
      <c r="B99" s="3" t="str">
        <f>"9780071410410"</f>
        <v>9780071410410</v>
      </c>
      <c r="C99" s="3" t="s">
        <v>441</v>
      </c>
      <c r="D99" s="3" t="s">
        <v>442</v>
      </c>
      <c r="E99" s="3" t="s">
        <v>14</v>
      </c>
      <c r="F99" s="3">
        <v>2006</v>
      </c>
      <c r="G99" s="4">
        <v>40909</v>
      </c>
      <c r="H99" s="3" t="s">
        <v>443</v>
      </c>
      <c r="I99" s="3" t="s">
        <v>374</v>
      </c>
      <c r="J99" s="3" t="s">
        <v>444</v>
      </c>
      <c r="K99" s="3"/>
    </row>
    <row r="100" spans="1:11" x14ac:dyDescent="0.25">
      <c r="A100" s="3" t="s">
        <v>11</v>
      </c>
      <c r="B100" s="3" t="str">
        <f>"9780071843157"</f>
        <v>9780071843157</v>
      </c>
      <c r="C100" s="3" t="s">
        <v>445</v>
      </c>
      <c r="D100" s="3" t="s">
        <v>446</v>
      </c>
      <c r="E100" s="3" t="s">
        <v>14</v>
      </c>
      <c r="F100" s="3">
        <v>2016</v>
      </c>
      <c r="G100" s="4">
        <v>42551</v>
      </c>
      <c r="H100" s="3" t="s">
        <v>447</v>
      </c>
      <c r="I100" s="3" t="s">
        <v>448</v>
      </c>
      <c r="J100" s="3" t="s">
        <v>449</v>
      </c>
      <c r="K100" s="3"/>
    </row>
    <row r="101" spans="1:11" x14ac:dyDescent="0.25">
      <c r="A101" s="3" t="s">
        <v>11</v>
      </c>
      <c r="B101" s="3" t="str">
        <f>"9780071850131"</f>
        <v>9780071850131</v>
      </c>
      <c r="C101" s="3" t="s">
        <v>450</v>
      </c>
      <c r="D101" s="3" t="s">
        <v>451</v>
      </c>
      <c r="E101" s="3" t="s">
        <v>14</v>
      </c>
      <c r="F101" s="3">
        <v>2015</v>
      </c>
      <c r="G101" s="4">
        <v>42170</v>
      </c>
      <c r="H101" s="3" t="s">
        <v>452</v>
      </c>
      <c r="I101" s="3" t="s">
        <v>22</v>
      </c>
      <c r="J101" s="3" t="s">
        <v>453</v>
      </c>
      <c r="K101" s="3"/>
    </row>
    <row r="102" spans="1:11" x14ac:dyDescent="0.25">
      <c r="A102" s="3" t="s">
        <v>11</v>
      </c>
      <c r="B102" s="3" t="str">
        <f>"9780071850445"</f>
        <v>9780071850445</v>
      </c>
      <c r="C102" s="3" t="s">
        <v>454</v>
      </c>
      <c r="D102" s="3" t="s">
        <v>455</v>
      </c>
      <c r="E102" s="3" t="s">
        <v>14</v>
      </c>
      <c r="F102" s="3">
        <v>2015</v>
      </c>
      <c r="G102" s="4">
        <v>42122</v>
      </c>
      <c r="H102" s="3" t="s">
        <v>456</v>
      </c>
      <c r="I102" s="3" t="s">
        <v>249</v>
      </c>
      <c r="J102" s="3" t="s">
        <v>457</v>
      </c>
      <c r="K102" s="3"/>
    </row>
    <row r="103" spans="1:11" x14ac:dyDescent="0.25">
      <c r="A103" s="3" t="s">
        <v>11</v>
      </c>
      <c r="B103" s="3" t="str">
        <f>"9780070620902"</f>
        <v>9780070620902</v>
      </c>
      <c r="C103" s="3" t="s">
        <v>458</v>
      </c>
      <c r="D103" s="3" t="s">
        <v>459</v>
      </c>
      <c r="E103" s="3" t="s">
        <v>14</v>
      </c>
      <c r="F103" s="3">
        <v>2007</v>
      </c>
      <c r="G103" s="4">
        <v>40909</v>
      </c>
      <c r="H103" s="3" t="s">
        <v>173</v>
      </c>
      <c r="I103" s="3" t="s">
        <v>174</v>
      </c>
      <c r="J103" s="3" t="s">
        <v>460</v>
      </c>
      <c r="K103" s="3"/>
    </row>
    <row r="104" spans="1:11" x14ac:dyDescent="0.25">
      <c r="A104" s="3" t="s">
        <v>11</v>
      </c>
      <c r="B104" s="3" t="str">
        <f>"9780071831314"</f>
        <v>9780071831314</v>
      </c>
      <c r="C104" s="3" t="s">
        <v>461</v>
      </c>
      <c r="D104" s="3" t="s">
        <v>462</v>
      </c>
      <c r="E104" s="3" t="s">
        <v>14</v>
      </c>
      <c r="F104" s="3">
        <v>2014</v>
      </c>
      <c r="G104" s="4">
        <v>41670</v>
      </c>
      <c r="H104" s="3" t="s">
        <v>463</v>
      </c>
      <c r="I104" s="3" t="s">
        <v>463</v>
      </c>
      <c r="J104" s="3" t="s">
        <v>464</v>
      </c>
      <c r="K104" s="3"/>
    </row>
    <row r="105" spans="1:11" x14ac:dyDescent="0.25">
      <c r="A105" s="3" t="s">
        <v>11</v>
      </c>
      <c r="B105" s="3" t="str">
        <f>"9780070620988"</f>
        <v>9780070620988</v>
      </c>
      <c r="C105" s="3" t="s">
        <v>465</v>
      </c>
      <c r="D105" s="3" t="s">
        <v>466</v>
      </c>
      <c r="E105" s="3" t="s">
        <v>14</v>
      </c>
      <c r="F105" s="3">
        <v>2008</v>
      </c>
      <c r="G105" s="4">
        <v>42014</v>
      </c>
      <c r="H105" s="3" t="s">
        <v>467</v>
      </c>
      <c r="I105" s="3" t="s">
        <v>118</v>
      </c>
      <c r="J105" s="3" t="s">
        <v>468</v>
      </c>
      <c r="K105" s="3"/>
    </row>
    <row r="106" spans="1:11" x14ac:dyDescent="0.25">
      <c r="A106" s="3" t="s">
        <v>11</v>
      </c>
      <c r="B106" s="3" t="str">
        <f>"9781259006067"</f>
        <v>9781259006067</v>
      </c>
      <c r="C106" s="3" t="s">
        <v>469</v>
      </c>
      <c r="D106" s="3" t="s">
        <v>470</v>
      </c>
      <c r="E106" s="3" t="s">
        <v>14</v>
      </c>
      <c r="F106" s="3">
        <v>2012</v>
      </c>
      <c r="G106" s="4">
        <v>42153</v>
      </c>
      <c r="H106" s="3" t="s">
        <v>471</v>
      </c>
      <c r="I106" s="3" t="s">
        <v>140</v>
      </c>
      <c r="J106" s="3" t="s">
        <v>472</v>
      </c>
      <c r="K106" s="3"/>
    </row>
    <row r="107" spans="1:11" x14ac:dyDescent="0.25">
      <c r="A107" s="3" t="s">
        <v>11</v>
      </c>
      <c r="B107" s="3" t="str">
        <f>"9780071823463"</f>
        <v>9780071823463</v>
      </c>
      <c r="C107" s="3" t="s">
        <v>473</v>
      </c>
      <c r="D107" s="3" t="s">
        <v>474</v>
      </c>
      <c r="E107" s="3" t="s">
        <v>14</v>
      </c>
      <c r="F107" s="3">
        <v>2014</v>
      </c>
      <c r="G107" s="4">
        <v>41912</v>
      </c>
      <c r="H107" s="3" t="s">
        <v>117</v>
      </c>
      <c r="I107" s="3" t="s">
        <v>118</v>
      </c>
      <c r="J107" s="3" t="s">
        <v>475</v>
      </c>
      <c r="K107" s="3"/>
    </row>
    <row r="108" spans="1:11" x14ac:dyDescent="0.25">
      <c r="A108" s="3" t="s">
        <v>11</v>
      </c>
      <c r="B108" s="3" t="str">
        <f>"9780071471718"</f>
        <v>9780071471718</v>
      </c>
      <c r="C108" s="3" t="s">
        <v>476</v>
      </c>
      <c r="D108" s="3" t="s">
        <v>477</v>
      </c>
      <c r="E108" s="3" t="s">
        <v>14</v>
      </c>
      <c r="F108" s="3">
        <v>2006</v>
      </c>
      <c r="G108" s="4">
        <v>40909</v>
      </c>
      <c r="H108" s="3" t="s">
        <v>131</v>
      </c>
      <c r="I108" s="3" t="s">
        <v>27</v>
      </c>
      <c r="J108" s="3" t="s">
        <v>478</v>
      </c>
      <c r="K108" s="3"/>
    </row>
    <row r="109" spans="1:11" x14ac:dyDescent="0.25">
      <c r="A109" s="3" t="s">
        <v>11</v>
      </c>
      <c r="B109" s="3" t="str">
        <f>"9780071445139"</f>
        <v>9780071445139</v>
      </c>
      <c r="C109" s="3" t="s">
        <v>479</v>
      </c>
      <c r="D109" s="3" t="s">
        <v>480</v>
      </c>
      <c r="E109" s="3" t="s">
        <v>14</v>
      </c>
      <c r="F109" s="3">
        <v>2006</v>
      </c>
      <c r="G109" s="4">
        <v>41967</v>
      </c>
      <c r="H109" s="3" t="s">
        <v>481</v>
      </c>
      <c r="I109" s="3" t="s">
        <v>37</v>
      </c>
      <c r="J109" s="3" t="s">
        <v>482</v>
      </c>
      <c r="K109" s="3"/>
    </row>
    <row r="110" spans="1:11" x14ac:dyDescent="0.25">
      <c r="A110" s="3" t="s">
        <v>11</v>
      </c>
      <c r="B110" s="3" t="str">
        <f>"9781259007347"</f>
        <v>9781259007347</v>
      </c>
      <c r="C110" s="3" t="s">
        <v>483</v>
      </c>
      <c r="D110" s="3" t="s">
        <v>484</v>
      </c>
      <c r="E110" s="3" t="s">
        <v>14</v>
      </c>
      <c r="F110" s="3">
        <v>2013</v>
      </c>
      <c r="G110" s="4">
        <v>42153</v>
      </c>
      <c r="H110" s="3" t="s">
        <v>485</v>
      </c>
      <c r="I110" s="3" t="s">
        <v>16</v>
      </c>
      <c r="J110" s="3" t="s">
        <v>486</v>
      </c>
      <c r="K110" s="3"/>
    </row>
    <row r="111" spans="1:11" x14ac:dyDescent="0.25">
      <c r="A111" s="3" t="s">
        <v>11</v>
      </c>
      <c r="B111" s="3" t="str">
        <f>"9780071828444"</f>
        <v>9780071828444</v>
      </c>
      <c r="C111" s="3" t="s">
        <v>487</v>
      </c>
      <c r="D111" s="3" t="s">
        <v>488</v>
      </c>
      <c r="E111" s="3" t="s">
        <v>14</v>
      </c>
      <c r="F111" s="3">
        <v>2017</v>
      </c>
      <c r="G111" s="4">
        <v>42423</v>
      </c>
      <c r="H111" s="3" t="s">
        <v>489</v>
      </c>
      <c r="I111" s="3" t="s">
        <v>490</v>
      </c>
      <c r="J111" s="3" t="s">
        <v>491</v>
      </c>
      <c r="K111" s="3"/>
    </row>
    <row r="112" spans="1:11" x14ac:dyDescent="0.25">
      <c r="A112" s="3" t="s">
        <v>11</v>
      </c>
      <c r="B112" s="3" t="str">
        <f>"9780071597630"</f>
        <v>9780071597630</v>
      </c>
      <c r="C112" s="3" t="s">
        <v>492</v>
      </c>
      <c r="D112" s="3" t="s">
        <v>493</v>
      </c>
      <c r="E112" s="3" t="s">
        <v>14</v>
      </c>
      <c r="F112" s="3">
        <v>2009</v>
      </c>
      <c r="G112" s="4">
        <v>41109</v>
      </c>
      <c r="H112" s="3" t="s">
        <v>494</v>
      </c>
      <c r="I112" s="3" t="s">
        <v>67</v>
      </c>
      <c r="J112" s="3" t="s">
        <v>495</v>
      </c>
      <c r="K112" s="3"/>
    </row>
    <row r="113" spans="1:11" x14ac:dyDescent="0.25">
      <c r="A113" s="3" t="s">
        <v>11</v>
      </c>
      <c r="B113" s="3" t="str">
        <f>"9780071373319"</f>
        <v>9780071373319</v>
      </c>
      <c r="C113" s="3" t="s">
        <v>496</v>
      </c>
      <c r="D113" s="3" t="s">
        <v>497</v>
      </c>
      <c r="E113" s="3" t="s">
        <v>14</v>
      </c>
      <c r="F113" s="3">
        <v>2002</v>
      </c>
      <c r="G113" s="4">
        <v>40909</v>
      </c>
      <c r="H113" s="3" t="s">
        <v>498</v>
      </c>
      <c r="I113" s="3" t="s">
        <v>67</v>
      </c>
      <c r="J113" s="3" t="s">
        <v>499</v>
      </c>
      <c r="K113" s="3"/>
    </row>
    <row r="114" spans="1:11" x14ac:dyDescent="0.25">
      <c r="A114" s="3" t="s">
        <v>11</v>
      </c>
      <c r="B114" s="3" t="str">
        <f>"9780071599313"</f>
        <v>9780071599313</v>
      </c>
      <c r="C114" s="3" t="s">
        <v>500</v>
      </c>
      <c r="D114" s="3" t="s">
        <v>501</v>
      </c>
      <c r="E114" s="3" t="s">
        <v>14</v>
      </c>
      <c r="F114" s="3">
        <v>2010</v>
      </c>
      <c r="G114" s="4">
        <v>40909</v>
      </c>
      <c r="H114" s="3" t="s">
        <v>502</v>
      </c>
      <c r="I114" s="3" t="s">
        <v>57</v>
      </c>
      <c r="J114" s="3" t="s">
        <v>503</v>
      </c>
      <c r="K114" s="3"/>
    </row>
    <row r="115" spans="1:11" x14ac:dyDescent="0.25">
      <c r="A115" s="3" t="s">
        <v>11</v>
      </c>
      <c r="B115" s="3" t="str">
        <f>"9780071847063"</f>
        <v>9780071847063</v>
      </c>
      <c r="C115" s="3" t="s">
        <v>504</v>
      </c>
      <c r="D115" s="3" t="s">
        <v>505</v>
      </c>
      <c r="E115" s="3" t="s">
        <v>14</v>
      </c>
      <c r="F115" s="3">
        <v>2016</v>
      </c>
      <c r="G115" s="4">
        <v>42577</v>
      </c>
      <c r="H115" s="3" t="s">
        <v>506</v>
      </c>
      <c r="I115" s="3" t="s">
        <v>507</v>
      </c>
      <c r="J115" s="3" t="s">
        <v>508</v>
      </c>
      <c r="K115" s="3"/>
    </row>
    <row r="116" spans="1:11" x14ac:dyDescent="0.25">
      <c r="A116" s="3" t="s">
        <v>11</v>
      </c>
      <c r="B116" s="3" t="str">
        <f>"9780071847841"</f>
        <v>9780071847841</v>
      </c>
      <c r="C116" s="3" t="s">
        <v>509</v>
      </c>
      <c r="D116" s="3" t="s">
        <v>510</v>
      </c>
      <c r="E116" s="3" t="s">
        <v>14</v>
      </c>
      <c r="F116" s="3">
        <v>2016</v>
      </c>
      <c r="G116" s="4">
        <v>42394</v>
      </c>
      <c r="H116" s="3" t="s">
        <v>178</v>
      </c>
      <c r="I116" s="3" t="s">
        <v>140</v>
      </c>
      <c r="J116" s="3" t="s">
        <v>511</v>
      </c>
      <c r="K116" s="3"/>
    </row>
    <row r="117" spans="1:11" x14ac:dyDescent="0.25">
      <c r="A117" s="3" t="s">
        <v>11</v>
      </c>
      <c r="B117" s="3" t="str">
        <f>"9780070734012"</f>
        <v>9780070734012</v>
      </c>
      <c r="C117" s="3" t="s">
        <v>512</v>
      </c>
      <c r="D117" s="3" t="s">
        <v>513</v>
      </c>
      <c r="E117" s="3" t="s">
        <v>14</v>
      </c>
      <c r="F117" s="3">
        <v>1999</v>
      </c>
      <c r="G117" s="4">
        <v>41816</v>
      </c>
      <c r="H117" s="3" t="s">
        <v>514</v>
      </c>
      <c r="I117" s="3" t="s">
        <v>287</v>
      </c>
      <c r="J117" s="3" t="s">
        <v>515</v>
      </c>
      <c r="K117" s="3"/>
    </row>
    <row r="118" spans="1:11" x14ac:dyDescent="0.25">
      <c r="A118" s="3" t="s">
        <v>11</v>
      </c>
      <c r="B118" s="3" t="str">
        <f>"9780071828628"</f>
        <v>9780071828628</v>
      </c>
      <c r="C118" s="3" t="s">
        <v>516</v>
      </c>
      <c r="D118" s="3" t="s">
        <v>517</v>
      </c>
      <c r="E118" s="3" t="s">
        <v>14</v>
      </c>
      <c r="F118" s="3">
        <v>2015</v>
      </c>
      <c r="G118" s="4">
        <v>42207</v>
      </c>
      <c r="H118" s="3" t="s">
        <v>131</v>
      </c>
      <c r="I118" s="3" t="s">
        <v>27</v>
      </c>
      <c r="J118" s="3" t="s">
        <v>518</v>
      </c>
      <c r="K118" s="3"/>
    </row>
    <row r="119" spans="1:11" x14ac:dyDescent="0.25">
      <c r="A119" s="3" t="s">
        <v>11</v>
      </c>
      <c r="B119" s="3" t="str">
        <f>"9780071630054"</f>
        <v>9780071630054</v>
      </c>
      <c r="C119" s="3" t="s">
        <v>519</v>
      </c>
      <c r="D119" s="3" t="s">
        <v>520</v>
      </c>
      <c r="E119" s="3" t="s">
        <v>14</v>
      </c>
      <c r="F119" s="3">
        <v>2011</v>
      </c>
      <c r="G119" s="4">
        <v>40909</v>
      </c>
      <c r="H119" s="3" t="s">
        <v>521</v>
      </c>
      <c r="I119" s="3" t="s">
        <v>57</v>
      </c>
      <c r="J119" s="3" t="s">
        <v>522</v>
      </c>
      <c r="K119" s="3"/>
    </row>
    <row r="120" spans="1:11" x14ac:dyDescent="0.25">
      <c r="A120" s="3" t="s">
        <v>11</v>
      </c>
      <c r="B120" s="3" t="str">
        <f>"9780071843331"</f>
        <v>9780071843331</v>
      </c>
      <c r="C120" s="3" t="s">
        <v>523</v>
      </c>
      <c r="D120" s="3" t="s">
        <v>524</v>
      </c>
      <c r="E120" s="3" t="s">
        <v>14</v>
      </c>
      <c r="F120" s="3">
        <v>2017</v>
      </c>
      <c r="G120" s="4">
        <v>42851</v>
      </c>
      <c r="H120" s="3" t="s">
        <v>525</v>
      </c>
      <c r="I120" s="3" t="s">
        <v>27</v>
      </c>
      <c r="J120" s="3" t="s">
        <v>526</v>
      </c>
      <c r="K120" s="3"/>
    </row>
    <row r="121" spans="1:11" x14ac:dyDescent="0.25">
      <c r="A121" s="3" t="s">
        <v>11</v>
      </c>
      <c r="B121" s="3" t="str">
        <f>"9780071606134"</f>
        <v>9780071606134</v>
      </c>
      <c r="C121" s="3" t="s">
        <v>527</v>
      </c>
      <c r="D121" s="3" t="s">
        <v>528</v>
      </c>
      <c r="E121" s="3" t="s">
        <v>14</v>
      </c>
      <c r="F121" s="3">
        <v>2009</v>
      </c>
      <c r="G121" s="4">
        <v>40909</v>
      </c>
      <c r="H121" s="3" t="s">
        <v>529</v>
      </c>
      <c r="I121" s="3" t="s">
        <v>530</v>
      </c>
      <c r="J121" s="3" t="s">
        <v>531</v>
      </c>
      <c r="K121" s="3"/>
    </row>
    <row r="122" spans="1:11" x14ac:dyDescent="0.25">
      <c r="A122" s="3" t="s">
        <v>11</v>
      </c>
      <c r="B122" s="3" t="str">
        <f>"9780071627979"</f>
        <v>9780071627979</v>
      </c>
      <c r="C122" s="3" t="s">
        <v>532</v>
      </c>
      <c r="D122" s="3" t="s">
        <v>533</v>
      </c>
      <c r="E122" s="3" t="s">
        <v>14</v>
      </c>
      <c r="F122" s="3">
        <v>2010</v>
      </c>
      <c r="G122" s="4">
        <v>41912</v>
      </c>
      <c r="H122" s="3" t="s">
        <v>534</v>
      </c>
      <c r="I122" s="3" t="s">
        <v>535</v>
      </c>
      <c r="J122" s="3" t="s">
        <v>536</v>
      </c>
      <c r="K122" s="3"/>
    </row>
    <row r="123" spans="1:11" x14ac:dyDescent="0.25">
      <c r="A123" s="3" t="s">
        <v>11</v>
      </c>
      <c r="B123" s="3" t="str">
        <f>"9780072432022"</f>
        <v>9780072432022</v>
      </c>
      <c r="C123" s="3" t="s">
        <v>537</v>
      </c>
      <c r="D123" s="3" t="s">
        <v>538</v>
      </c>
      <c r="E123" s="3" t="s">
        <v>14</v>
      </c>
      <c r="F123" s="3">
        <v>2002</v>
      </c>
      <c r="G123" s="4">
        <v>44774</v>
      </c>
      <c r="H123" s="3" t="s">
        <v>539</v>
      </c>
      <c r="I123" s="3" t="s">
        <v>72</v>
      </c>
      <c r="J123" s="3" t="s">
        <v>540</v>
      </c>
      <c r="K123" s="3"/>
    </row>
    <row r="124" spans="1:11" x14ac:dyDescent="0.25">
      <c r="A124" s="3" t="s">
        <v>11</v>
      </c>
      <c r="B124" s="3" t="str">
        <f>"9780071605243"</f>
        <v>9780071605243</v>
      </c>
      <c r="C124" s="3" t="s">
        <v>541</v>
      </c>
      <c r="D124" s="3" t="s">
        <v>542</v>
      </c>
      <c r="E124" s="3" t="s">
        <v>14</v>
      </c>
      <c r="F124" s="3">
        <v>2009</v>
      </c>
      <c r="G124" s="4">
        <v>40909</v>
      </c>
      <c r="H124" s="3" t="s">
        <v>543</v>
      </c>
      <c r="I124" s="3" t="s">
        <v>544</v>
      </c>
      <c r="J124" s="3" t="s">
        <v>545</v>
      </c>
      <c r="K124" s="3"/>
    </row>
    <row r="125" spans="1:11" x14ac:dyDescent="0.25">
      <c r="A125" s="3" t="s">
        <v>11</v>
      </c>
      <c r="B125" s="3" t="str">
        <f>"9780071623582"</f>
        <v>9780071623582</v>
      </c>
      <c r="C125" s="3" t="s">
        <v>546</v>
      </c>
      <c r="D125" s="3" t="s">
        <v>547</v>
      </c>
      <c r="E125" s="3" t="s">
        <v>14</v>
      </c>
      <c r="F125" s="3">
        <v>2010</v>
      </c>
      <c r="G125" s="4">
        <v>40909</v>
      </c>
      <c r="H125" s="3" t="s">
        <v>369</v>
      </c>
      <c r="I125" s="3" t="s">
        <v>230</v>
      </c>
      <c r="J125" s="3" t="s">
        <v>548</v>
      </c>
      <c r="K125" s="3"/>
    </row>
    <row r="126" spans="1:11" x14ac:dyDescent="0.25">
      <c r="A126" s="3" t="s">
        <v>11</v>
      </c>
      <c r="B126" s="3" t="str">
        <f>"9780071421737"</f>
        <v>9780071421737</v>
      </c>
      <c r="C126" s="3" t="s">
        <v>549</v>
      </c>
      <c r="D126" s="3" t="s">
        <v>550</v>
      </c>
      <c r="E126" s="3" t="s">
        <v>14</v>
      </c>
      <c r="F126" s="3">
        <v>2004</v>
      </c>
      <c r="G126" s="4">
        <v>41999</v>
      </c>
      <c r="H126" s="3" t="s">
        <v>308</v>
      </c>
      <c r="I126" s="3" t="s">
        <v>239</v>
      </c>
      <c r="J126" s="3" t="s">
        <v>551</v>
      </c>
      <c r="K126" s="3"/>
    </row>
    <row r="127" spans="1:11" x14ac:dyDescent="0.25">
      <c r="A127" s="3" t="s">
        <v>11</v>
      </c>
      <c r="B127" s="3" t="str">
        <f>"9780071418201"</f>
        <v>9780071418201</v>
      </c>
      <c r="C127" s="3" t="s">
        <v>552</v>
      </c>
      <c r="D127" s="3" t="s">
        <v>553</v>
      </c>
      <c r="E127" s="3" t="s">
        <v>14</v>
      </c>
      <c r="F127" s="3">
        <v>2004</v>
      </c>
      <c r="G127" s="4">
        <v>40909</v>
      </c>
      <c r="H127" s="3" t="s">
        <v>27</v>
      </c>
      <c r="I127" s="3" t="s">
        <v>27</v>
      </c>
      <c r="J127" s="3" t="s">
        <v>554</v>
      </c>
      <c r="K127" s="3"/>
    </row>
    <row r="128" spans="1:11" x14ac:dyDescent="0.25">
      <c r="A128" s="3" t="s">
        <v>11</v>
      </c>
      <c r="B128" s="3" t="str">
        <f>"9780070687165"</f>
        <v>9780070687165</v>
      </c>
      <c r="C128" s="3" t="s">
        <v>555</v>
      </c>
      <c r="D128" s="3" t="s">
        <v>556</v>
      </c>
      <c r="E128" s="3" t="s">
        <v>14</v>
      </c>
      <c r="F128" s="3">
        <v>2000</v>
      </c>
      <c r="G128" s="4">
        <v>40909</v>
      </c>
      <c r="H128" s="3" t="s">
        <v>144</v>
      </c>
      <c r="I128" s="3" t="s">
        <v>27</v>
      </c>
      <c r="J128" s="3" t="s">
        <v>557</v>
      </c>
      <c r="K128" s="3"/>
    </row>
    <row r="129" spans="1:11" x14ac:dyDescent="0.25">
      <c r="A129" s="3" t="s">
        <v>11</v>
      </c>
      <c r="B129" s="3" t="str">
        <f>"9780071614771"</f>
        <v>9780071614771</v>
      </c>
      <c r="C129" s="3" t="s">
        <v>558</v>
      </c>
      <c r="D129" s="3" t="s">
        <v>442</v>
      </c>
      <c r="E129" s="3" t="s">
        <v>14</v>
      </c>
      <c r="F129" s="3">
        <v>2011</v>
      </c>
      <c r="G129" s="4">
        <v>41471</v>
      </c>
      <c r="H129" s="3" t="s">
        <v>559</v>
      </c>
      <c r="I129" s="3" t="s">
        <v>67</v>
      </c>
      <c r="J129" s="3" t="s">
        <v>560</v>
      </c>
      <c r="K129" s="3"/>
    </row>
    <row r="130" spans="1:11" x14ac:dyDescent="0.25">
      <c r="A130" s="3" t="s">
        <v>11</v>
      </c>
      <c r="B130" s="3" t="str">
        <f>"9780070681675"</f>
        <v>9780070681675</v>
      </c>
      <c r="C130" s="3" t="s">
        <v>561</v>
      </c>
      <c r="D130" s="3" t="s">
        <v>562</v>
      </c>
      <c r="E130" s="3" t="s">
        <v>14</v>
      </c>
      <c r="F130" s="3">
        <v>2001</v>
      </c>
      <c r="G130" s="4">
        <v>41879</v>
      </c>
      <c r="H130" s="3" t="s">
        <v>563</v>
      </c>
      <c r="I130" s="3" t="s">
        <v>564</v>
      </c>
      <c r="J130" s="3" t="s">
        <v>565</v>
      </c>
      <c r="K130" s="3"/>
    </row>
    <row r="131" spans="1:11" x14ac:dyDescent="0.25">
      <c r="A131" s="3" t="s">
        <v>11</v>
      </c>
      <c r="B131" s="3" t="str">
        <f>"9780070442726"</f>
        <v>9780070442726</v>
      </c>
      <c r="C131" s="3" t="s">
        <v>566</v>
      </c>
      <c r="D131" s="3" t="s">
        <v>567</v>
      </c>
      <c r="E131" s="3" t="s">
        <v>14</v>
      </c>
      <c r="F131" s="3">
        <v>1997</v>
      </c>
      <c r="G131" s="4">
        <v>42824</v>
      </c>
      <c r="H131" s="3" t="s">
        <v>568</v>
      </c>
      <c r="I131" s="3" t="s">
        <v>569</v>
      </c>
      <c r="J131" s="3" t="s">
        <v>570</v>
      </c>
      <c r="K131" s="3"/>
    </row>
    <row r="132" spans="1:11" x14ac:dyDescent="0.25">
      <c r="A132" s="3" t="s">
        <v>11</v>
      </c>
      <c r="B132" s="3" t="str">
        <f>"9780070617681"</f>
        <v>9780070617681</v>
      </c>
      <c r="C132" s="3" t="s">
        <v>571</v>
      </c>
      <c r="D132" s="3" t="s">
        <v>572</v>
      </c>
      <c r="E132" s="3" t="s">
        <v>14</v>
      </c>
      <c r="F132" s="3">
        <v>2005</v>
      </c>
      <c r="G132" s="4">
        <v>41971</v>
      </c>
      <c r="H132" s="3" t="s">
        <v>573</v>
      </c>
      <c r="I132" s="3" t="s">
        <v>574</v>
      </c>
      <c r="J132" s="3" t="s">
        <v>575</v>
      </c>
      <c r="K132" s="3"/>
    </row>
    <row r="133" spans="1:11" x14ac:dyDescent="0.25">
      <c r="A133" s="3" t="s">
        <v>11</v>
      </c>
      <c r="B133" s="3" t="str">
        <f>"9780071826945"</f>
        <v>9780071826945</v>
      </c>
      <c r="C133" s="3" t="s">
        <v>576</v>
      </c>
      <c r="D133" s="3" t="s">
        <v>252</v>
      </c>
      <c r="E133" s="3" t="s">
        <v>14</v>
      </c>
      <c r="F133" s="3">
        <v>2014</v>
      </c>
      <c r="G133" s="4">
        <v>41793</v>
      </c>
      <c r="H133" s="3" t="s">
        <v>577</v>
      </c>
      <c r="I133" s="3" t="s">
        <v>22</v>
      </c>
      <c r="J133" s="3" t="s">
        <v>578</v>
      </c>
      <c r="K133" s="3"/>
    </row>
    <row r="134" spans="1:11" x14ac:dyDescent="0.25">
      <c r="A134" s="3" t="s">
        <v>11</v>
      </c>
      <c r="B134" s="3" t="str">
        <f>"9780071544689"</f>
        <v>9780071544689</v>
      </c>
      <c r="C134" s="3" t="s">
        <v>579</v>
      </c>
      <c r="D134" s="3" t="s">
        <v>580</v>
      </c>
      <c r="E134" s="3" t="s">
        <v>14</v>
      </c>
      <c r="F134" s="3">
        <v>2009</v>
      </c>
      <c r="G134" s="4">
        <v>40909</v>
      </c>
      <c r="H134" s="3" t="s">
        <v>581</v>
      </c>
      <c r="I134" s="3" t="s">
        <v>22</v>
      </c>
      <c r="J134" s="3" t="s">
        <v>582</v>
      </c>
      <c r="K134" s="3"/>
    </row>
    <row r="135" spans="1:11" x14ac:dyDescent="0.25">
      <c r="A135" s="3" t="s">
        <v>11</v>
      </c>
      <c r="B135" s="3" t="str">
        <f>"9780070707047"</f>
        <v>9780070707047</v>
      </c>
      <c r="C135" s="3" t="s">
        <v>583</v>
      </c>
      <c r="D135" s="3" t="s">
        <v>408</v>
      </c>
      <c r="E135" s="3" t="s">
        <v>14</v>
      </c>
      <c r="F135" s="3">
        <v>2011</v>
      </c>
      <c r="G135" s="4">
        <v>41971</v>
      </c>
      <c r="H135" s="3" t="s">
        <v>409</v>
      </c>
      <c r="I135" s="3" t="s">
        <v>410</v>
      </c>
      <c r="J135" s="3" t="s">
        <v>584</v>
      </c>
      <c r="K135" s="3"/>
    </row>
    <row r="136" spans="1:11" x14ac:dyDescent="0.25">
      <c r="A136" s="3" t="s">
        <v>11</v>
      </c>
      <c r="B136" s="3" t="str">
        <f>"9780070471788"</f>
        <v>9780070471788</v>
      </c>
      <c r="C136" s="3" t="s">
        <v>585</v>
      </c>
      <c r="D136" s="3" t="s">
        <v>586</v>
      </c>
      <c r="E136" s="3" t="s">
        <v>14</v>
      </c>
      <c r="F136" s="3">
        <v>2001</v>
      </c>
      <c r="G136" s="4">
        <v>40909</v>
      </c>
      <c r="H136" s="3" t="s">
        <v>587</v>
      </c>
      <c r="I136" s="3" t="s">
        <v>249</v>
      </c>
      <c r="J136" s="3" t="s">
        <v>588</v>
      </c>
      <c r="K136" s="3"/>
    </row>
    <row r="137" spans="1:11" x14ac:dyDescent="0.25">
      <c r="A137" s="3" t="s">
        <v>11</v>
      </c>
      <c r="B137" s="3" t="str">
        <f>"9780070535558"</f>
        <v>9780070535558</v>
      </c>
      <c r="C137" s="3" t="s">
        <v>589</v>
      </c>
      <c r="D137" s="3" t="s">
        <v>590</v>
      </c>
      <c r="E137" s="3" t="s">
        <v>14</v>
      </c>
      <c r="F137" s="3">
        <v>1998</v>
      </c>
      <c r="G137" s="4">
        <v>41843</v>
      </c>
      <c r="H137" s="3" t="s">
        <v>591</v>
      </c>
      <c r="I137" s="3" t="s">
        <v>374</v>
      </c>
      <c r="J137" s="3" t="s">
        <v>592</v>
      </c>
      <c r="K137" s="3"/>
    </row>
    <row r="138" spans="1:11" x14ac:dyDescent="0.25">
      <c r="A138" s="3" t="s">
        <v>11</v>
      </c>
      <c r="B138" s="3" t="str">
        <f>"9780071443296"</f>
        <v>9780071443296</v>
      </c>
      <c r="C138" s="3" t="s">
        <v>593</v>
      </c>
      <c r="D138" s="3" t="s">
        <v>594</v>
      </c>
      <c r="E138" s="3" t="s">
        <v>14</v>
      </c>
      <c r="F138" s="3">
        <v>2005</v>
      </c>
      <c r="G138" s="4">
        <v>40909</v>
      </c>
      <c r="H138" s="3" t="s">
        <v>401</v>
      </c>
      <c r="I138" s="3" t="s">
        <v>47</v>
      </c>
      <c r="J138" s="3" t="s">
        <v>595</v>
      </c>
      <c r="K138" s="3"/>
    </row>
    <row r="139" spans="1:11" x14ac:dyDescent="0.25">
      <c r="A139" s="3" t="s">
        <v>11</v>
      </c>
      <c r="B139" s="3" t="str">
        <f>"9780071844611"</f>
        <v>9780071844611</v>
      </c>
      <c r="C139" s="3" t="s">
        <v>596</v>
      </c>
      <c r="D139" s="3" t="s">
        <v>597</v>
      </c>
      <c r="E139" s="3" t="s">
        <v>14</v>
      </c>
      <c r="F139" s="3">
        <v>2015</v>
      </c>
      <c r="G139" s="4">
        <v>42185</v>
      </c>
      <c r="H139" s="3" t="s">
        <v>598</v>
      </c>
      <c r="I139" s="3" t="s">
        <v>348</v>
      </c>
      <c r="J139" s="3" t="s">
        <v>599</v>
      </c>
      <c r="K139" s="3"/>
    </row>
    <row r="140" spans="1:11" x14ac:dyDescent="0.25">
      <c r="A140" s="3" t="s">
        <v>11</v>
      </c>
      <c r="B140" s="3" t="str">
        <f>"9780071623834"</f>
        <v>9780071623834</v>
      </c>
      <c r="C140" s="3" t="s">
        <v>600</v>
      </c>
      <c r="D140" s="3" t="s">
        <v>601</v>
      </c>
      <c r="E140" s="3" t="s">
        <v>14</v>
      </c>
      <c r="F140" s="3">
        <v>2009</v>
      </c>
      <c r="G140" s="4">
        <v>40909</v>
      </c>
      <c r="H140" s="3" t="s">
        <v>602</v>
      </c>
      <c r="I140" s="3" t="s">
        <v>603</v>
      </c>
      <c r="J140" s="3" t="s">
        <v>604</v>
      </c>
      <c r="K140" s="3"/>
    </row>
    <row r="141" spans="1:11" x14ac:dyDescent="0.25">
      <c r="A141" s="3" t="s">
        <v>11</v>
      </c>
      <c r="B141" s="3" t="str">
        <f>"9780071385466"</f>
        <v>9780071385466</v>
      </c>
      <c r="C141" s="3" t="s">
        <v>605</v>
      </c>
      <c r="D141" s="3" t="s">
        <v>606</v>
      </c>
      <c r="E141" s="3" t="s">
        <v>14</v>
      </c>
      <c r="F141" s="3">
        <v>2002</v>
      </c>
      <c r="G141" s="4">
        <v>40909</v>
      </c>
      <c r="H141" s="3" t="s">
        <v>607</v>
      </c>
      <c r="I141" s="3" t="s">
        <v>608</v>
      </c>
      <c r="J141" s="3" t="s">
        <v>609</v>
      </c>
      <c r="K141" s="3"/>
    </row>
    <row r="142" spans="1:11" x14ac:dyDescent="0.25">
      <c r="A142" s="3" t="s">
        <v>11</v>
      </c>
      <c r="B142" s="3" t="str">
        <f>"9780070656963"</f>
        <v>9780070656963</v>
      </c>
      <c r="C142" s="3" t="s">
        <v>610</v>
      </c>
      <c r="D142" s="3" t="s">
        <v>611</v>
      </c>
      <c r="E142" s="3" t="s">
        <v>14</v>
      </c>
      <c r="F142" s="3">
        <v>2009</v>
      </c>
      <c r="G142" s="4">
        <v>41941</v>
      </c>
      <c r="H142" s="3" t="s">
        <v>612</v>
      </c>
      <c r="I142" s="3" t="s">
        <v>490</v>
      </c>
      <c r="J142" s="3" t="s">
        <v>613</v>
      </c>
      <c r="K142" s="3"/>
    </row>
    <row r="143" spans="1:11" x14ac:dyDescent="0.25">
      <c r="A143" s="3" t="s">
        <v>11</v>
      </c>
      <c r="B143" s="3" t="str">
        <f>"9780071846035"</f>
        <v>9780071846035</v>
      </c>
      <c r="C143" s="3" t="s">
        <v>614</v>
      </c>
      <c r="D143" s="3" t="s">
        <v>615</v>
      </c>
      <c r="E143" s="3" t="s">
        <v>14</v>
      </c>
      <c r="F143" s="3">
        <v>2018</v>
      </c>
      <c r="G143" s="4">
        <v>43277</v>
      </c>
      <c r="H143" s="3" t="s">
        <v>616</v>
      </c>
      <c r="I143" s="3" t="s">
        <v>27</v>
      </c>
      <c r="J143" s="3" t="s">
        <v>617</v>
      </c>
      <c r="K143" s="3"/>
    </row>
    <row r="144" spans="1:11" x14ac:dyDescent="0.25">
      <c r="A144" s="3" t="s">
        <v>11</v>
      </c>
      <c r="B144" s="3" t="str">
        <f>"9780071850490"</f>
        <v>9780071850490</v>
      </c>
      <c r="C144" s="3" t="s">
        <v>618</v>
      </c>
      <c r="D144" s="3" t="s">
        <v>619</v>
      </c>
      <c r="E144" s="3" t="s">
        <v>14</v>
      </c>
      <c r="F144" s="3">
        <v>2016</v>
      </c>
      <c r="G144" s="4">
        <v>42642</v>
      </c>
      <c r="H144" s="3" t="s">
        <v>620</v>
      </c>
      <c r="I144" s="3" t="s">
        <v>621</v>
      </c>
      <c r="J144" s="3" t="s">
        <v>622</v>
      </c>
      <c r="K144" s="3"/>
    </row>
    <row r="145" spans="1:11" x14ac:dyDescent="0.25">
      <c r="A145" s="3" t="s">
        <v>11</v>
      </c>
      <c r="B145" s="3" t="str">
        <f>"9780071357586"</f>
        <v>9780071357586</v>
      </c>
      <c r="C145" s="3" t="s">
        <v>623</v>
      </c>
      <c r="D145" s="3" t="s">
        <v>624</v>
      </c>
      <c r="E145" s="3" t="s">
        <v>14</v>
      </c>
      <c r="F145" s="3">
        <v>2002</v>
      </c>
      <c r="G145" s="4">
        <v>42877</v>
      </c>
      <c r="H145" s="3" t="s">
        <v>625</v>
      </c>
      <c r="I145" s="3" t="s">
        <v>16</v>
      </c>
      <c r="J145" s="3" t="s">
        <v>626</v>
      </c>
      <c r="K145" s="3"/>
    </row>
    <row r="146" spans="1:11" x14ac:dyDescent="0.25">
      <c r="A146" s="3" t="s">
        <v>11</v>
      </c>
      <c r="B146" s="3" t="str">
        <f>"9780071377515"</f>
        <v>9780071377515</v>
      </c>
      <c r="C146" s="3" t="s">
        <v>627</v>
      </c>
      <c r="D146" s="3" t="s">
        <v>628</v>
      </c>
      <c r="E146" s="3" t="s">
        <v>14</v>
      </c>
      <c r="F146" s="3">
        <v>2003</v>
      </c>
      <c r="G146" s="4">
        <v>40909</v>
      </c>
      <c r="H146" s="3" t="s">
        <v>467</v>
      </c>
      <c r="I146" s="3" t="s">
        <v>118</v>
      </c>
      <c r="J146" s="3" t="s">
        <v>629</v>
      </c>
      <c r="K146" s="3"/>
    </row>
    <row r="147" spans="1:11" x14ac:dyDescent="0.25">
      <c r="A147" s="3" t="s">
        <v>11</v>
      </c>
      <c r="B147" s="3" t="str">
        <f>"9780071385190"</f>
        <v>9780071385190</v>
      </c>
      <c r="C147" s="3" t="s">
        <v>630</v>
      </c>
      <c r="D147" s="3" t="s">
        <v>631</v>
      </c>
      <c r="E147" s="3" t="s">
        <v>14</v>
      </c>
      <c r="F147" s="3">
        <v>2004</v>
      </c>
      <c r="G147" s="4">
        <v>40909</v>
      </c>
      <c r="H147" s="3" t="s">
        <v>144</v>
      </c>
      <c r="I147" s="3" t="s">
        <v>27</v>
      </c>
      <c r="J147" s="3" t="s">
        <v>632</v>
      </c>
      <c r="K147" s="3"/>
    </row>
    <row r="148" spans="1:11" x14ac:dyDescent="0.25">
      <c r="A148" s="3" t="s">
        <v>11</v>
      </c>
      <c r="B148" s="3" t="str">
        <f>"9780070383654"</f>
        <v>9780070383654</v>
      </c>
      <c r="C148" s="3" t="s">
        <v>633</v>
      </c>
      <c r="D148" s="3" t="s">
        <v>252</v>
      </c>
      <c r="E148" s="3" t="s">
        <v>14</v>
      </c>
      <c r="F148" s="3">
        <v>1999</v>
      </c>
      <c r="G148" s="4">
        <v>40909</v>
      </c>
      <c r="H148" s="3" t="s">
        <v>405</v>
      </c>
      <c r="I148" s="3" t="s">
        <v>67</v>
      </c>
      <c r="J148" s="3" t="s">
        <v>634</v>
      </c>
      <c r="K148" s="3"/>
    </row>
    <row r="149" spans="1:11" x14ac:dyDescent="0.25">
      <c r="A149" s="3" t="s">
        <v>11</v>
      </c>
      <c r="B149" s="3" t="str">
        <f>"9780070620964"</f>
        <v>9780070620964</v>
      </c>
      <c r="C149" s="3" t="s">
        <v>635</v>
      </c>
      <c r="D149" s="3" t="s">
        <v>466</v>
      </c>
      <c r="E149" s="3" t="s">
        <v>14</v>
      </c>
      <c r="F149" s="3">
        <v>2008</v>
      </c>
      <c r="G149" s="4">
        <v>42011</v>
      </c>
      <c r="H149" s="3" t="s">
        <v>467</v>
      </c>
      <c r="I149" s="3" t="s">
        <v>118</v>
      </c>
      <c r="J149" s="3" t="s">
        <v>636</v>
      </c>
      <c r="K149" s="3"/>
    </row>
    <row r="150" spans="1:11" x14ac:dyDescent="0.25">
      <c r="A150" s="3" t="s">
        <v>11</v>
      </c>
      <c r="B150" s="3" t="str">
        <f>"9780071391337"</f>
        <v>9780071391337</v>
      </c>
      <c r="C150" s="3" t="s">
        <v>637</v>
      </c>
      <c r="D150" s="3" t="s">
        <v>638</v>
      </c>
      <c r="E150" s="3" t="s">
        <v>14</v>
      </c>
      <c r="F150" s="3">
        <v>2003</v>
      </c>
      <c r="G150" s="4">
        <v>42170</v>
      </c>
      <c r="H150" s="3" t="s">
        <v>639</v>
      </c>
      <c r="I150" s="3" t="s">
        <v>419</v>
      </c>
      <c r="J150" s="3" t="s">
        <v>640</v>
      </c>
      <c r="K150" s="3"/>
    </row>
    <row r="151" spans="1:11" x14ac:dyDescent="0.25">
      <c r="A151" s="3" t="s">
        <v>11</v>
      </c>
      <c r="B151" s="3" t="str">
        <f>"9780071826853"</f>
        <v>9780071826853</v>
      </c>
      <c r="C151" s="3" t="s">
        <v>641</v>
      </c>
      <c r="D151" s="3" t="s">
        <v>642</v>
      </c>
      <c r="E151" s="3" t="s">
        <v>14</v>
      </c>
      <c r="F151" s="3">
        <v>2014</v>
      </c>
      <c r="G151" s="4">
        <v>41670</v>
      </c>
      <c r="H151" s="3" t="s">
        <v>401</v>
      </c>
      <c r="I151" s="3" t="s">
        <v>47</v>
      </c>
      <c r="J151" s="3" t="s">
        <v>643</v>
      </c>
      <c r="K151" s="3"/>
    </row>
    <row r="152" spans="1:11" x14ac:dyDescent="0.25">
      <c r="A152" s="3" t="s">
        <v>11</v>
      </c>
      <c r="B152" s="3" t="str">
        <f>"9780071508216"</f>
        <v>9780071508216</v>
      </c>
      <c r="C152" s="3" t="s">
        <v>644</v>
      </c>
      <c r="D152" s="3" t="s">
        <v>645</v>
      </c>
      <c r="E152" s="3" t="s">
        <v>14</v>
      </c>
      <c r="F152" s="3">
        <v>2009</v>
      </c>
      <c r="G152" s="4">
        <v>40909</v>
      </c>
      <c r="H152" s="3" t="s">
        <v>646</v>
      </c>
      <c r="I152" s="3" t="s">
        <v>220</v>
      </c>
      <c r="J152" s="3" t="s">
        <v>647</v>
      </c>
      <c r="K152" s="3"/>
    </row>
    <row r="153" spans="1:11" x14ac:dyDescent="0.25">
      <c r="A153" s="3" t="s">
        <v>11</v>
      </c>
      <c r="B153" s="3" t="str">
        <f>"9780070471061"</f>
        <v>9780070471061</v>
      </c>
      <c r="C153" s="3" t="s">
        <v>648</v>
      </c>
      <c r="D153" s="3" t="s">
        <v>649</v>
      </c>
      <c r="E153" s="3" t="s">
        <v>14</v>
      </c>
      <c r="F153" s="3">
        <v>2000</v>
      </c>
      <c r="G153" s="4">
        <v>40909</v>
      </c>
      <c r="H153" s="3" t="s">
        <v>169</v>
      </c>
      <c r="I153" s="3" t="s">
        <v>140</v>
      </c>
      <c r="J153" s="3" t="s">
        <v>650</v>
      </c>
      <c r="K153" s="3"/>
    </row>
    <row r="154" spans="1:11" x14ac:dyDescent="0.25">
      <c r="A154" s="3" t="s">
        <v>11</v>
      </c>
      <c r="B154" s="3" t="str">
        <f>"9781259007361"</f>
        <v>9781259007361</v>
      </c>
      <c r="C154" s="3" t="s">
        <v>651</v>
      </c>
      <c r="D154" s="3" t="s">
        <v>652</v>
      </c>
      <c r="E154" s="3" t="s">
        <v>14</v>
      </c>
      <c r="F154" s="3">
        <v>2012</v>
      </c>
      <c r="G154" s="4">
        <v>42063</v>
      </c>
      <c r="H154" s="3" t="s">
        <v>653</v>
      </c>
      <c r="I154" s="3" t="s">
        <v>187</v>
      </c>
      <c r="J154" s="3" t="s">
        <v>654</v>
      </c>
      <c r="K154" s="3"/>
    </row>
    <row r="155" spans="1:11" x14ac:dyDescent="0.25">
      <c r="A155" s="3" t="s">
        <v>11</v>
      </c>
      <c r="B155" s="3" t="str">
        <f>"9780071826631"</f>
        <v>9780071826631</v>
      </c>
      <c r="C155" s="3" t="s">
        <v>655</v>
      </c>
      <c r="D155" s="3" t="s">
        <v>656</v>
      </c>
      <c r="E155" s="3" t="s">
        <v>14</v>
      </c>
      <c r="F155" s="3">
        <v>2014</v>
      </c>
      <c r="G155" s="4">
        <v>41879</v>
      </c>
      <c r="H155" s="3" t="s">
        <v>113</v>
      </c>
      <c r="I155" s="3" t="s">
        <v>27</v>
      </c>
      <c r="J155" s="3" t="s">
        <v>657</v>
      </c>
      <c r="K155" s="3"/>
    </row>
    <row r="156" spans="1:11" x14ac:dyDescent="0.25">
      <c r="A156" s="3" t="s">
        <v>11</v>
      </c>
      <c r="B156" s="3" t="str">
        <f>"9780071361927"</f>
        <v>9780071361927</v>
      </c>
      <c r="C156" s="3" t="s">
        <v>658</v>
      </c>
      <c r="D156" s="3" t="s">
        <v>659</v>
      </c>
      <c r="E156" s="3" t="s">
        <v>14</v>
      </c>
      <c r="F156" s="3">
        <v>2000</v>
      </c>
      <c r="G156" s="4">
        <v>40909</v>
      </c>
      <c r="H156" s="3" t="s">
        <v>660</v>
      </c>
      <c r="I156" s="3" t="s">
        <v>661</v>
      </c>
      <c r="J156" s="3" t="s">
        <v>662</v>
      </c>
      <c r="K156" s="3"/>
    </row>
    <row r="157" spans="1:11" x14ac:dyDescent="0.25">
      <c r="A157" s="3" t="s">
        <v>11</v>
      </c>
      <c r="B157" s="3" t="str">
        <f>"9780071630115"</f>
        <v>9780071630115</v>
      </c>
      <c r="C157" s="3" t="s">
        <v>663</v>
      </c>
      <c r="D157" s="3"/>
      <c r="E157" s="3" t="s">
        <v>14</v>
      </c>
      <c r="F157" s="3">
        <v>2011</v>
      </c>
      <c r="G157" s="4">
        <v>40909</v>
      </c>
      <c r="H157" s="3"/>
      <c r="I157" s="3"/>
      <c r="J157" s="3" t="s">
        <v>664</v>
      </c>
      <c r="K157" s="3"/>
    </row>
    <row r="158" spans="1:11" x14ac:dyDescent="0.25">
      <c r="A158" s="3" t="s">
        <v>11</v>
      </c>
      <c r="B158" s="3" t="str">
        <f>"9780071597982"</f>
        <v>9780071597982</v>
      </c>
      <c r="C158" s="3" t="s">
        <v>665</v>
      </c>
      <c r="D158" s="3" t="s">
        <v>666</v>
      </c>
      <c r="E158" s="3" t="s">
        <v>14</v>
      </c>
      <c r="F158" s="3">
        <v>2010</v>
      </c>
      <c r="G158" s="4">
        <v>40909</v>
      </c>
      <c r="H158" s="3" t="s">
        <v>325</v>
      </c>
      <c r="I158" s="3" t="s">
        <v>27</v>
      </c>
      <c r="J158" s="3" t="s">
        <v>667</v>
      </c>
      <c r="K158" s="3"/>
    </row>
    <row r="159" spans="1:11" x14ac:dyDescent="0.25">
      <c r="A159" s="3" t="s">
        <v>11</v>
      </c>
      <c r="B159" s="3" t="str">
        <f>"9780071606288"</f>
        <v>9780071606288</v>
      </c>
      <c r="C159" s="3" t="s">
        <v>668</v>
      </c>
      <c r="D159" s="3" t="s">
        <v>669</v>
      </c>
      <c r="E159" s="3" t="s">
        <v>14</v>
      </c>
      <c r="F159" s="3">
        <v>2010</v>
      </c>
      <c r="G159" s="4">
        <v>40909</v>
      </c>
      <c r="H159" s="3" t="s">
        <v>670</v>
      </c>
      <c r="I159" s="3" t="s">
        <v>671</v>
      </c>
      <c r="J159" s="3" t="s">
        <v>672</v>
      </c>
      <c r="K159" s="3"/>
    </row>
    <row r="160" spans="1:11" x14ac:dyDescent="0.25">
      <c r="A160" s="3" t="s">
        <v>11</v>
      </c>
      <c r="B160" s="3" t="str">
        <f>"9780070144552"</f>
        <v>9780070144552</v>
      </c>
      <c r="C160" s="3" t="s">
        <v>673</v>
      </c>
      <c r="D160" s="3" t="s">
        <v>674</v>
      </c>
      <c r="E160" s="3" t="s">
        <v>14</v>
      </c>
      <c r="F160" s="3">
        <v>2011</v>
      </c>
      <c r="G160" s="4">
        <v>41999</v>
      </c>
      <c r="H160" s="3" t="s">
        <v>467</v>
      </c>
      <c r="I160" s="3" t="s">
        <v>118</v>
      </c>
      <c r="J160" s="3" t="s">
        <v>675</v>
      </c>
      <c r="K160" s="3"/>
    </row>
    <row r="161" spans="1:11" x14ac:dyDescent="0.25">
      <c r="A161" s="3" t="s">
        <v>11</v>
      </c>
      <c r="B161" s="3" t="str">
        <f>"9780070657069"</f>
        <v>9780070657069</v>
      </c>
      <c r="C161" s="3" t="s">
        <v>676</v>
      </c>
      <c r="D161" s="3" t="s">
        <v>677</v>
      </c>
      <c r="E161" s="3" t="s">
        <v>14</v>
      </c>
      <c r="F161" s="3">
        <v>2008</v>
      </c>
      <c r="G161" s="4">
        <v>41985</v>
      </c>
      <c r="H161" s="3" t="s">
        <v>332</v>
      </c>
      <c r="I161" s="3" t="s">
        <v>72</v>
      </c>
      <c r="J161" s="3" t="s">
        <v>678</v>
      </c>
      <c r="K161" s="3"/>
    </row>
    <row r="162" spans="1:11" x14ac:dyDescent="0.25">
      <c r="A162" s="3" t="s">
        <v>11</v>
      </c>
      <c r="B162" s="3" t="str">
        <f>"9780071498890"</f>
        <v>9780071498890</v>
      </c>
      <c r="C162" s="3" t="s">
        <v>679</v>
      </c>
      <c r="D162" s="3" t="s">
        <v>143</v>
      </c>
      <c r="E162" s="3" t="s">
        <v>14</v>
      </c>
      <c r="F162" s="3">
        <v>2010</v>
      </c>
      <c r="G162" s="4">
        <v>41241</v>
      </c>
      <c r="H162" s="3" t="s">
        <v>439</v>
      </c>
      <c r="I162" s="3" t="s">
        <v>27</v>
      </c>
      <c r="J162" s="3" t="s">
        <v>680</v>
      </c>
      <c r="K162" s="3"/>
    </row>
    <row r="163" spans="1:11" x14ac:dyDescent="0.25">
      <c r="A163" s="3" t="s">
        <v>11</v>
      </c>
      <c r="B163" s="3" t="str">
        <f>"9780071847780"</f>
        <v>9780071847780</v>
      </c>
      <c r="C163" s="3" t="s">
        <v>681</v>
      </c>
      <c r="D163" s="3" t="s">
        <v>682</v>
      </c>
      <c r="E163" s="3" t="s">
        <v>14</v>
      </c>
      <c r="F163" s="3">
        <v>2015</v>
      </c>
      <c r="G163" s="4">
        <v>42551</v>
      </c>
      <c r="H163" s="3" t="s">
        <v>308</v>
      </c>
      <c r="I163" s="3" t="s">
        <v>239</v>
      </c>
      <c r="J163" s="3" t="s">
        <v>683</v>
      </c>
      <c r="K163" s="3"/>
    </row>
    <row r="164" spans="1:11" x14ac:dyDescent="0.25">
      <c r="A164" s="3" t="s">
        <v>11</v>
      </c>
      <c r="B164" s="3" t="str">
        <f>"9781259058462"</f>
        <v>9781259058462</v>
      </c>
      <c r="C164" s="3" t="s">
        <v>684</v>
      </c>
      <c r="D164" s="3" t="s">
        <v>685</v>
      </c>
      <c r="E164" s="3" t="s">
        <v>14</v>
      </c>
      <c r="F164" s="3">
        <v>2014</v>
      </c>
      <c r="G164" s="4">
        <v>41999</v>
      </c>
      <c r="H164" s="3" t="s">
        <v>686</v>
      </c>
      <c r="I164" s="3" t="s">
        <v>687</v>
      </c>
      <c r="J164" s="3" t="s">
        <v>688</v>
      </c>
      <c r="K164" s="3"/>
    </row>
    <row r="165" spans="1:11" x14ac:dyDescent="0.25">
      <c r="A165" s="3" t="s">
        <v>11</v>
      </c>
      <c r="B165" s="3" t="str">
        <f>"9780071384766"</f>
        <v>9780071384766</v>
      </c>
      <c r="C165" s="3" t="s">
        <v>689</v>
      </c>
      <c r="D165" s="3" t="s">
        <v>377</v>
      </c>
      <c r="E165" s="3" t="s">
        <v>14</v>
      </c>
      <c r="F165" s="3">
        <v>2002</v>
      </c>
      <c r="G165" s="4">
        <v>40909</v>
      </c>
      <c r="H165" s="3" t="s">
        <v>690</v>
      </c>
      <c r="I165" s="3" t="s">
        <v>691</v>
      </c>
      <c r="J165" s="3" t="s">
        <v>692</v>
      </c>
      <c r="K165" s="3"/>
    </row>
    <row r="166" spans="1:11" x14ac:dyDescent="0.25">
      <c r="A166" s="3" t="s">
        <v>11</v>
      </c>
      <c r="B166" s="3" t="str">
        <f>"9780070620971"</f>
        <v>9780070620971</v>
      </c>
      <c r="C166" s="3" t="s">
        <v>693</v>
      </c>
      <c r="D166" s="3" t="s">
        <v>466</v>
      </c>
      <c r="E166" s="3" t="s">
        <v>14</v>
      </c>
      <c r="F166" s="3">
        <v>2008</v>
      </c>
      <c r="G166" s="4">
        <v>42013</v>
      </c>
      <c r="H166" s="3" t="s">
        <v>467</v>
      </c>
      <c r="I166" s="3" t="s">
        <v>118</v>
      </c>
      <c r="J166" s="3" t="s">
        <v>694</v>
      </c>
      <c r="K166" s="3"/>
    </row>
    <row r="167" spans="1:11" x14ac:dyDescent="0.25">
      <c r="A167" s="3" t="s">
        <v>11</v>
      </c>
      <c r="B167" s="3" t="str">
        <f>"9780071384216"</f>
        <v>9780071384216</v>
      </c>
      <c r="C167" s="3" t="s">
        <v>695</v>
      </c>
      <c r="D167" s="3" t="s">
        <v>696</v>
      </c>
      <c r="E167" s="3" t="s">
        <v>14</v>
      </c>
      <c r="F167" s="3">
        <v>2005</v>
      </c>
      <c r="G167" s="4">
        <v>41198</v>
      </c>
      <c r="H167" s="3" t="s">
        <v>697</v>
      </c>
      <c r="I167" s="3" t="s">
        <v>27</v>
      </c>
      <c r="J167" s="3" t="s">
        <v>698</v>
      </c>
      <c r="K167" s="3"/>
    </row>
    <row r="168" spans="1:11" x14ac:dyDescent="0.25">
      <c r="A168" s="3" t="s">
        <v>11</v>
      </c>
      <c r="B168" s="3" t="str">
        <f>"9780071353946"</f>
        <v>9780071353946</v>
      </c>
      <c r="C168" s="3" t="s">
        <v>699</v>
      </c>
      <c r="D168" s="3" t="s">
        <v>700</v>
      </c>
      <c r="E168" s="3" t="s">
        <v>14</v>
      </c>
      <c r="F168" s="3">
        <v>2001</v>
      </c>
      <c r="G168" s="4">
        <v>40909</v>
      </c>
      <c r="H168" s="3" t="s">
        <v>701</v>
      </c>
      <c r="I168" s="3" t="s">
        <v>47</v>
      </c>
      <c r="J168" s="3" t="s">
        <v>702</v>
      </c>
      <c r="K168" s="3"/>
    </row>
    <row r="169" spans="1:11" x14ac:dyDescent="0.25">
      <c r="A169" s="3" t="s">
        <v>11</v>
      </c>
      <c r="B169" s="3" t="str">
        <f>"9781259002731"</f>
        <v>9781259002731</v>
      </c>
      <c r="C169" s="3" t="s">
        <v>703</v>
      </c>
      <c r="D169" s="3" t="s">
        <v>704</v>
      </c>
      <c r="E169" s="3" t="s">
        <v>14</v>
      </c>
      <c r="F169" s="3">
        <v>2012</v>
      </c>
      <c r="G169" s="4">
        <v>42153</v>
      </c>
      <c r="H169" s="3" t="s">
        <v>705</v>
      </c>
      <c r="I169" s="3" t="s">
        <v>67</v>
      </c>
      <c r="J169" s="3" t="s">
        <v>706</v>
      </c>
      <c r="K169" s="3"/>
    </row>
    <row r="170" spans="1:11" x14ac:dyDescent="0.25">
      <c r="A170" s="3" t="s">
        <v>11</v>
      </c>
      <c r="B170" s="3" t="str">
        <f>"9780071823906"</f>
        <v>9780071823906</v>
      </c>
      <c r="C170" s="3" t="s">
        <v>707</v>
      </c>
      <c r="D170" s="3" t="s">
        <v>708</v>
      </c>
      <c r="E170" s="3" t="s">
        <v>14</v>
      </c>
      <c r="F170" s="3">
        <v>2015</v>
      </c>
      <c r="G170" s="4">
        <v>42305</v>
      </c>
      <c r="H170" s="3" t="s">
        <v>467</v>
      </c>
      <c r="I170" s="3" t="s">
        <v>118</v>
      </c>
      <c r="J170" s="3" t="s">
        <v>709</v>
      </c>
      <c r="K170" s="3"/>
    </row>
    <row r="171" spans="1:11" x14ac:dyDescent="0.25">
      <c r="A171" s="3" t="s">
        <v>11</v>
      </c>
      <c r="B171" s="3" t="str">
        <f>"9780074455494"</f>
        <v>9780074455494</v>
      </c>
      <c r="C171" s="3" t="s">
        <v>710</v>
      </c>
      <c r="D171" s="3" t="s">
        <v>711</v>
      </c>
      <c r="E171" s="3" t="s">
        <v>14</v>
      </c>
      <c r="F171" s="3">
        <v>2001</v>
      </c>
      <c r="G171" s="4">
        <v>40909</v>
      </c>
      <c r="H171" s="3" t="s">
        <v>712</v>
      </c>
      <c r="I171" s="3" t="s">
        <v>187</v>
      </c>
      <c r="J171" s="3" t="s">
        <v>713</v>
      </c>
      <c r="K171" s="3"/>
    </row>
    <row r="172" spans="1:11" x14ac:dyDescent="0.25">
      <c r="A172" s="3" t="s">
        <v>11</v>
      </c>
      <c r="B172" s="3" t="str">
        <f>"9780071831130"</f>
        <v>9780071831130</v>
      </c>
      <c r="C172" s="3" t="s">
        <v>714</v>
      </c>
      <c r="D172" s="3" t="s">
        <v>715</v>
      </c>
      <c r="E172" s="3" t="s">
        <v>14</v>
      </c>
      <c r="F172" s="3">
        <v>2015</v>
      </c>
      <c r="G172" s="4">
        <v>42152</v>
      </c>
      <c r="H172" s="3" t="s">
        <v>716</v>
      </c>
      <c r="I172" s="3" t="s">
        <v>717</v>
      </c>
      <c r="J172" s="3" t="s">
        <v>718</v>
      </c>
      <c r="K172" s="3"/>
    </row>
    <row r="173" spans="1:11" x14ac:dyDescent="0.25">
      <c r="A173" s="3" t="s">
        <v>11</v>
      </c>
      <c r="B173" s="3" t="str">
        <f>"9780071440905"</f>
        <v>9780071440905</v>
      </c>
      <c r="C173" s="3" t="s">
        <v>719</v>
      </c>
      <c r="D173" s="3" t="s">
        <v>720</v>
      </c>
      <c r="E173" s="3" t="s">
        <v>14</v>
      </c>
      <c r="F173" s="3">
        <v>2005</v>
      </c>
      <c r="G173" s="4">
        <v>41696</v>
      </c>
      <c r="H173" s="3" t="s">
        <v>721</v>
      </c>
      <c r="I173" s="3" t="s">
        <v>722</v>
      </c>
      <c r="J173" s="3" t="s">
        <v>723</v>
      </c>
      <c r="K173" s="3"/>
    </row>
    <row r="174" spans="1:11" x14ac:dyDescent="0.25">
      <c r="A174" s="3" t="s">
        <v>11</v>
      </c>
      <c r="B174" s="3" t="str">
        <f>"9780070696396"</f>
        <v>9780070696396</v>
      </c>
      <c r="C174" s="3" t="s">
        <v>724</v>
      </c>
      <c r="D174" s="3" t="s">
        <v>725</v>
      </c>
      <c r="E174" s="3" t="s">
        <v>14</v>
      </c>
      <c r="F174" s="3">
        <v>2001</v>
      </c>
      <c r="G174" s="4">
        <v>40909</v>
      </c>
      <c r="H174" s="3" t="s">
        <v>726</v>
      </c>
      <c r="I174" s="3" t="s">
        <v>722</v>
      </c>
      <c r="J174" s="3" t="s">
        <v>727</v>
      </c>
      <c r="K174" s="3"/>
    </row>
    <row r="175" spans="1:11" x14ac:dyDescent="0.25">
      <c r="A175" s="3" t="s">
        <v>11</v>
      </c>
      <c r="B175" s="3" t="str">
        <f>"9780071386241"</f>
        <v>9780071386241</v>
      </c>
      <c r="C175" s="3" t="s">
        <v>728</v>
      </c>
      <c r="D175" s="3" t="s">
        <v>729</v>
      </c>
      <c r="E175" s="3" t="s">
        <v>14</v>
      </c>
      <c r="F175" s="3">
        <v>2003</v>
      </c>
      <c r="G175" s="4">
        <v>40909</v>
      </c>
      <c r="H175" s="3"/>
      <c r="I175" s="3"/>
      <c r="J175" s="3" t="s">
        <v>730</v>
      </c>
      <c r="K175" s="3"/>
    </row>
    <row r="176" spans="1:11" x14ac:dyDescent="0.25">
      <c r="A176" s="3" t="s">
        <v>11</v>
      </c>
      <c r="B176" s="3" t="str">
        <f>"9781265515478"</f>
        <v>9781265515478</v>
      </c>
      <c r="C176" s="3" t="s">
        <v>731</v>
      </c>
      <c r="D176" s="3" t="s">
        <v>732</v>
      </c>
      <c r="E176" s="3" t="s">
        <v>14</v>
      </c>
      <c r="F176" s="3">
        <v>2024</v>
      </c>
      <c r="G176" s="4">
        <v>45240</v>
      </c>
      <c r="H176" s="3" t="s">
        <v>332</v>
      </c>
      <c r="I176" s="3" t="s">
        <v>72</v>
      </c>
      <c r="J176" s="3" t="s">
        <v>733</v>
      </c>
      <c r="K176" s="3"/>
    </row>
    <row r="177" spans="1:11" x14ac:dyDescent="0.25">
      <c r="A177" s="3" t="s">
        <v>11</v>
      </c>
      <c r="B177" s="3" t="str">
        <f>"9780071799249"</f>
        <v>9780071799249</v>
      </c>
      <c r="C177" s="3" t="s">
        <v>734</v>
      </c>
      <c r="D177" s="3" t="s">
        <v>735</v>
      </c>
      <c r="E177" s="3" t="s">
        <v>14</v>
      </c>
      <c r="F177" s="3">
        <v>2013</v>
      </c>
      <c r="G177" s="4">
        <v>41544</v>
      </c>
      <c r="H177" s="3" t="s">
        <v>401</v>
      </c>
      <c r="I177" s="3" t="s">
        <v>47</v>
      </c>
      <c r="J177" s="3" t="s">
        <v>736</v>
      </c>
      <c r="K177" s="3"/>
    </row>
    <row r="178" spans="1:11" x14ac:dyDescent="0.25">
      <c r="A178" s="3" t="s">
        <v>11</v>
      </c>
      <c r="B178" s="3" t="str">
        <f>"9780071834780"</f>
        <v>9780071834780</v>
      </c>
      <c r="C178" s="3" t="s">
        <v>737</v>
      </c>
      <c r="D178" s="3" t="s">
        <v>738</v>
      </c>
      <c r="E178" s="3" t="s">
        <v>14</v>
      </c>
      <c r="F178" s="3">
        <v>2014</v>
      </c>
      <c r="G178" s="4">
        <v>41802</v>
      </c>
      <c r="H178" s="3" t="s">
        <v>113</v>
      </c>
      <c r="I178" s="3" t="s">
        <v>27</v>
      </c>
      <c r="J178" s="3" t="s">
        <v>739</v>
      </c>
      <c r="K178" s="3"/>
    </row>
    <row r="179" spans="1:11" x14ac:dyDescent="0.25">
      <c r="A179" s="3" t="s">
        <v>11</v>
      </c>
      <c r="B179" s="3" t="str">
        <f>"9780071629737"</f>
        <v>9780071629737</v>
      </c>
      <c r="C179" s="3" t="s">
        <v>740</v>
      </c>
      <c r="D179" s="3" t="s">
        <v>741</v>
      </c>
      <c r="E179" s="3" t="s">
        <v>14</v>
      </c>
      <c r="F179" s="3">
        <v>2010</v>
      </c>
      <c r="G179" s="4">
        <v>41249</v>
      </c>
      <c r="H179" s="3"/>
      <c r="I179" s="3"/>
      <c r="J179" s="3" t="s">
        <v>742</v>
      </c>
      <c r="K179" s="3"/>
    </row>
    <row r="180" spans="1:11" x14ac:dyDescent="0.25">
      <c r="A180" s="3" t="s">
        <v>11</v>
      </c>
      <c r="B180" s="3" t="str">
        <f>"9781264278824"</f>
        <v>9781264278824</v>
      </c>
      <c r="C180" s="3" t="s">
        <v>743</v>
      </c>
      <c r="D180" s="3" t="s">
        <v>744</v>
      </c>
      <c r="E180" s="3" t="s">
        <v>14</v>
      </c>
      <c r="F180" s="3">
        <v>2022</v>
      </c>
      <c r="G180" s="4">
        <v>44837</v>
      </c>
      <c r="H180" s="3" t="s">
        <v>745</v>
      </c>
      <c r="I180" s="3" t="s">
        <v>67</v>
      </c>
      <c r="J180" s="3" t="s">
        <v>746</v>
      </c>
      <c r="K180" s="3"/>
    </row>
    <row r="181" spans="1:11" x14ac:dyDescent="0.25">
      <c r="A181" s="3" t="s">
        <v>11</v>
      </c>
      <c r="B181" s="3" t="str">
        <f>"9780070116825"</f>
        <v>9780070116825</v>
      </c>
      <c r="C181" s="3" t="s">
        <v>747</v>
      </c>
      <c r="D181" s="3" t="s">
        <v>748</v>
      </c>
      <c r="E181" s="3" t="s">
        <v>14</v>
      </c>
      <c r="F181" s="3">
        <v>2001</v>
      </c>
      <c r="G181" s="4">
        <v>40909</v>
      </c>
      <c r="H181" s="3"/>
      <c r="I181" s="3"/>
      <c r="J181" s="3" t="s">
        <v>749</v>
      </c>
      <c r="K181" s="3"/>
    </row>
    <row r="182" spans="1:11" x14ac:dyDescent="0.25">
      <c r="A182" s="3" t="s">
        <v>11</v>
      </c>
      <c r="B182" s="3" t="str">
        <f>"9780071777117"</f>
        <v>9780071777117</v>
      </c>
      <c r="C182" s="3" t="s">
        <v>750</v>
      </c>
      <c r="D182" s="3" t="s">
        <v>751</v>
      </c>
      <c r="E182" s="3" t="s">
        <v>14</v>
      </c>
      <c r="F182" s="3">
        <v>2012</v>
      </c>
      <c r="G182" s="4">
        <v>41360</v>
      </c>
      <c r="H182" s="3"/>
      <c r="I182" s="3"/>
      <c r="J182" s="3" t="s">
        <v>752</v>
      </c>
      <c r="K182" s="3"/>
    </row>
    <row r="183" spans="1:11" x14ac:dyDescent="0.25">
      <c r="A183" s="3" t="s">
        <v>11</v>
      </c>
      <c r="B183" s="3" t="str">
        <f>"9781260456547"</f>
        <v>9781260456547</v>
      </c>
      <c r="C183" s="3" t="s">
        <v>753</v>
      </c>
      <c r="D183" s="3" t="s">
        <v>754</v>
      </c>
      <c r="E183" s="3" t="s">
        <v>14</v>
      </c>
      <c r="F183" s="3">
        <v>2020</v>
      </c>
      <c r="G183" s="4">
        <v>43857</v>
      </c>
      <c r="H183" s="3" t="s">
        <v>329</v>
      </c>
      <c r="I183" s="3" t="s">
        <v>140</v>
      </c>
      <c r="J183" s="3" t="s">
        <v>755</v>
      </c>
      <c r="K183" s="3"/>
    </row>
    <row r="184" spans="1:11" x14ac:dyDescent="0.25">
      <c r="A184" s="3" t="s">
        <v>11</v>
      </c>
      <c r="B184" s="3" t="str">
        <f>"9781259859366"</f>
        <v>9781259859366</v>
      </c>
      <c r="C184" s="3" t="s">
        <v>756</v>
      </c>
      <c r="D184" s="3" t="s">
        <v>757</v>
      </c>
      <c r="E184" s="3" t="s">
        <v>14</v>
      </c>
      <c r="F184" s="3">
        <v>2017</v>
      </c>
      <c r="G184" s="4">
        <v>42753</v>
      </c>
      <c r="H184" s="3" t="s">
        <v>758</v>
      </c>
      <c r="I184" s="3" t="s">
        <v>759</v>
      </c>
      <c r="J184" s="3" t="s">
        <v>760</v>
      </c>
      <c r="K184" s="3"/>
    </row>
    <row r="185" spans="1:11" x14ac:dyDescent="0.25">
      <c r="A185" s="3" t="s">
        <v>11</v>
      </c>
      <c r="B185" s="3" t="str">
        <f>"9781264842513"</f>
        <v>9781264842513</v>
      </c>
      <c r="C185" s="3" t="s">
        <v>761</v>
      </c>
      <c r="D185" s="3" t="s">
        <v>762</v>
      </c>
      <c r="E185" s="3" t="s">
        <v>14</v>
      </c>
      <c r="F185" s="3">
        <v>2023</v>
      </c>
      <c r="G185" s="4">
        <v>44980</v>
      </c>
      <c r="H185" s="3" t="s">
        <v>763</v>
      </c>
      <c r="I185" s="3" t="s">
        <v>239</v>
      </c>
      <c r="J185" s="3" t="s">
        <v>764</v>
      </c>
      <c r="K185" s="3"/>
    </row>
    <row r="186" spans="1:11" x14ac:dyDescent="0.25">
      <c r="A186" s="3" t="s">
        <v>11</v>
      </c>
      <c r="B186" s="3" t="str">
        <f>"9781260128581"</f>
        <v>9781260128581</v>
      </c>
      <c r="C186" s="3" t="s">
        <v>765</v>
      </c>
      <c r="D186" s="3" t="s">
        <v>766</v>
      </c>
      <c r="E186" s="3" t="s">
        <v>14</v>
      </c>
      <c r="F186" s="3">
        <v>2020</v>
      </c>
      <c r="G186" s="4">
        <v>43973</v>
      </c>
      <c r="H186" s="3" t="s">
        <v>767</v>
      </c>
      <c r="I186" s="3" t="s">
        <v>768</v>
      </c>
      <c r="J186" s="3" t="s">
        <v>769</v>
      </c>
      <c r="K186" s="3"/>
    </row>
    <row r="187" spans="1:11" x14ac:dyDescent="0.25">
      <c r="A187" s="3" t="s">
        <v>11</v>
      </c>
      <c r="B187" s="3" t="str">
        <f>"9781260462296"</f>
        <v>9781260462296</v>
      </c>
      <c r="C187" s="3" t="s">
        <v>770</v>
      </c>
      <c r="D187" s="3" t="s">
        <v>771</v>
      </c>
      <c r="E187" s="3" t="s">
        <v>14</v>
      </c>
      <c r="F187" s="3">
        <v>2021</v>
      </c>
      <c r="G187" s="4">
        <v>44291</v>
      </c>
      <c r="H187" s="3" t="s">
        <v>772</v>
      </c>
      <c r="I187" s="3" t="s">
        <v>773</v>
      </c>
      <c r="J187" s="3" t="s">
        <v>774</v>
      </c>
      <c r="K187" s="3"/>
    </row>
    <row r="188" spans="1:11" x14ac:dyDescent="0.25">
      <c r="A188" s="3" t="s">
        <v>11</v>
      </c>
      <c r="B188" s="3" t="str">
        <f>"9780071745529"</f>
        <v>9780071745529</v>
      </c>
      <c r="C188" s="3" t="s">
        <v>775</v>
      </c>
      <c r="D188" s="3" t="s">
        <v>776</v>
      </c>
      <c r="E188" s="3" t="s">
        <v>14</v>
      </c>
      <c r="F188" s="3">
        <v>2012</v>
      </c>
      <c r="G188" s="4">
        <v>41311</v>
      </c>
      <c r="H188" s="3" t="s">
        <v>393</v>
      </c>
      <c r="I188" s="3" t="s">
        <v>393</v>
      </c>
      <c r="J188" s="3" t="s">
        <v>777</v>
      </c>
      <c r="K188" s="3"/>
    </row>
    <row r="189" spans="1:11" x14ac:dyDescent="0.25">
      <c r="A189" s="3" t="s">
        <v>11</v>
      </c>
      <c r="B189" s="3" t="str">
        <f>"9780071817721"</f>
        <v>9780071817721</v>
      </c>
      <c r="C189" s="3" t="s">
        <v>778</v>
      </c>
      <c r="D189" s="3" t="s">
        <v>40</v>
      </c>
      <c r="E189" s="3" t="s">
        <v>14</v>
      </c>
      <c r="F189" s="3">
        <v>2013</v>
      </c>
      <c r="G189" s="4">
        <v>42077</v>
      </c>
      <c r="H189" s="3" t="s">
        <v>41</v>
      </c>
      <c r="I189" s="3" t="s">
        <v>42</v>
      </c>
      <c r="J189" s="3" t="s">
        <v>779</v>
      </c>
      <c r="K189" s="3"/>
    </row>
    <row r="190" spans="1:11" x14ac:dyDescent="0.25">
      <c r="A190" s="3" t="s">
        <v>11</v>
      </c>
      <c r="B190" s="3" t="str">
        <f>"9780071818674"</f>
        <v>9780071818674</v>
      </c>
      <c r="C190" s="3" t="s">
        <v>780</v>
      </c>
      <c r="D190" s="3" t="s">
        <v>324</v>
      </c>
      <c r="E190" s="3" t="s">
        <v>14</v>
      </c>
      <c r="F190" s="3">
        <v>2015</v>
      </c>
      <c r="G190" s="4">
        <v>42152</v>
      </c>
      <c r="H190" s="3" t="s">
        <v>325</v>
      </c>
      <c r="I190" s="3" t="s">
        <v>27</v>
      </c>
      <c r="J190" s="3" t="s">
        <v>781</v>
      </c>
      <c r="K190" s="3"/>
    </row>
    <row r="191" spans="1:11" x14ac:dyDescent="0.25">
      <c r="A191" s="3" t="s">
        <v>11</v>
      </c>
      <c r="B191" s="3" t="str">
        <f>"9780071668088"</f>
        <v>9780071668088</v>
      </c>
      <c r="C191" s="3" t="s">
        <v>782</v>
      </c>
      <c r="D191" s="3" t="s">
        <v>783</v>
      </c>
      <c r="E191" s="3" t="s">
        <v>14</v>
      </c>
      <c r="F191" s="3">
        <v>2010</v>
      </c>
      <c r="G191" s="4">
        <v>41622</v>
      </c>
      <c r="H191" s="3"/>
      <c r="I191" s="3"/>
      <c r="J191" s="3" t="s">
        <v>784</v>
      </c>
      <c r="K191" s="3"/>
    </row>
    <row r="192" spans="1:11" x14ac:dyDescent="0.25">
      <c r="A192" s="3" t="s">
        <v>11</v>
      </c>
      <c r="B192" s="3" t="str">
        <f>"9780071830256"</f>
        <v>9780071830256</v>
      </c>
      <c r="C192" s="3" t="s">
        <v>785</v>
      </c>
      <c r="D192" s="3" t="s">
        <v>40</v>
      </c>
      <c r="E192" s="3" t="s">
        <v>14</v>
      </c>
      <c r="F192" s="3">
        <v>2014</v>
      </c>
      <c r="G192" s="4">
        <v>42079</v>
      </c>
      <c r="H192" s="3"/>
      <c r="I192" s="3"/>
      <c r="J192" s="3" t="s">
        <v>786</v>
      </c>
      <c r="K192" s="3"/>
    </row>
    <row r="193" spans="1:11" x14ac:dyDescent="0.25">
      <c r="A193" s="3" t="s">
        <v>11</v>
      </c>
      <c r="B193" s="3" t="str">
        <f>"9780071389969"</f>
        <v>9780071389969</v>
      </c>
      <c r="C193" s="3" t="s">
        <v>787</v>
      </c>
      <c r="D193" s="3" t="s">
        <v>788</v>
      </c>
      <c r="E193" s="3" t="s">
        <v>14</v>
      </c>
      <c r="F193" s="3">
        <v>2002</v>
      </c>
      <c r="G193" s="4">
        <v>40909</v>
      </c>
      <c r="H193" s="3"/>
      <c r="I193" s="3"/>
      <c r="J193" s="3" t="s">
        <v>789</v>
      </c>
      <c r="K193" s="3"/>
    </row>
    <row r="194" spans="1:11" x14ac:dyDescent="0.25">
      <c r="A194" s="3" t="s">
        <v>11</v>
      </c>
      <c r="B194" s="3" t="str">
        <f>"9780071795531"</f>
        <v>9780071795531</v>
      </c>
      <c r="C194" s="3" t="s">
        <v>790</v>
      </c>
      <c r="D194" s="3" t="s">
        <v>791</v>
      </c>
      <c r="E194" s="3" t="s">
        <v>14</v>
      </c>
      <c r="F194" s="3">
        <v>2013</v>
      </c>
      <c r="G194" s="4">
        <v>41248</v>
      </c>
      <c r="H194" s="3"/>
      <c r="I194" s="3"/>
      <c r="J194" s="3" t="s">
        <v>792</v>
      </c>
      <c r="K194" s="3"/>
    </row>
    <row r="195" spans="1:11" x14ac:dyDescent="0.25">
      <c r="A195" s="3" t="s">
        <v>11</v>
      </c>
      <c r="B195" s="3" t="str">
        <f>"9780071839778"</f>
        <v>9780071839778</v>
      </c>
      <c r="C195" s="3" t="s">
        <v>793</v>
      </c>
      <c r="D195" s="3" t="s">
        <v>794</v>
      </c>
      <c r="E195" s="3" t="s">
        <v>14</v>
      </c>
      <c r="F195" s="3">
        <v>2016</v>
      </c>
      <c r="G195" s="4">
        <v>42404</v>
      </c>
      <c r="H195" s="3" t="s">
        <v>485</v>
      </c>
      <c r="I195" s="3" t="s">
        <v>16</v>
      </c>
      <c r="J195" s="3" t="s">
        <v>795</v>
      </c>
      <c r="K195" s="3"/>
    </row>
    <row r="196" spans="1:11" x14ac:dyDescent="0.25">
      <c r="A196" s="3" t="s">
        <v>11</v>
      </c>
      <c r="B196" s="3" t="str">
        <f>"9780071605526"</f>
        <v>9780071605526</v>
      </c>
      <c r="C196" s="3" t="s">
        <v>796</v>
      </c>
      <c r="D196" s="3" t="s">
        <v>797</v>
      </c>
      <c r="E196" s="3" t="s">
        <v>14</v>
      </c>
      <c r="F196" s="3">
        <v>2009</v>
      </c>
      <c r="G196" s="4">
        <v>40909</v>
      </c>
      <c r="H196" s="3"/>
      <c r="I196" s="3"/>
      <c r="J196" s="3" t="s">
        <v>798</v>
      </c>
      <c r="K196" s="3"/>
    </row>
    <row r="197" spans="1:11" x14ac:dyDescent="0.25">
      <c r="A197" s="3" t="s">
        <v>11</v>
      </c>
      <c r="B197" s="3" t="str">
        <f>"9780071746793"</f>
        <v>9780071746793</v>
      </c>
      <c r="C197" s="3" t="s">
        <v>799</v>
      </c>
      <c r="D197" s="3" t="s">
        <v>800</v>
      </c>
      <c r="E197" s="3" t="s">
        <v>14</v>
      </c>
      <c r="F197" s="3">
        <v>2011</v>
      </c>
      <c r="G197" s="4">
        <v>42000</v>
      </c>
      <c r="H197" s="3" t="s">
        <v>401</v>
      </c>
      <c r="I197" s="3" t="s">
        <v>47</v>
      </c>
      <c r="J197" s="3" t="s">
        <v>801</v>
      </c>
      <c r="K197" s="3"/>
    </row>
    <row r="198" spans="1:11" x14ac:dyDescent="0.25">
      <c r="A198" s="3" t="s">
        <v>11</v>
      </c>
      <c r="B198" s="3" t="str">
        <f>"9781259859700"</f>
        <v>9781259859700</v>
      </c>
      <c r="C198" s="3" t="s">
        <v>802</v>
      </c>
      <c r="D198" s="3" t="s">
        <v>252</v>
      </c>
      <c r="E198" s="3" t="s">
        <v>14</v>
      </c>
      <c r="F198" s="3">
        <v>2018</v>
      </c>
      <c r="G198" s="4">
        <v>42753</v>
      </c>
      <c r="H198" s="3" t="s">
        <v>577</v>
      </c>
      <c r="I198" s="3" t="s">
        <v>22</v>
      </c>
      <c r="J198" s="3" t="s">
        <v>803</v>
      </c>
      <c r="K198" s="3"/>
    </row>
    <row r="199" spans="1:11" x14ac:dyDescent="0.25">
      <c r="A199" s="3" t="s">
        <v>11</v>
      </c>
      <c r="B199" s="3" t="str">
        <f>"9780071443227"</f>
        <v>9780071443227</v>
      </c>
      <c r="C199" s="3" t="s">
        <v>804</v>
      </c>
      <c r="D199" s="3" t="s">
        <v>805</v>
      </c>
      <c r="E199" s="3" t="s">
        <v>14</v>
      </c>
      <c r="F199" s="3">
        <v>2006</v>
      </c>
      <c r="G199" s="4">
        <v>40909</v>
      </c>
      <c r="H199" s="3"/>
      <c r="I199" s="3"/>
      <c r="J199" s="3" t="s">
        <v>806</v>
      </c>
      <c r="K199" s="3"/>
    </row>
    <row r="200" spans="1:11" x14ac:dyDescent="0.25">
      <c r="A200" s="3" t="s">
        <v>11</v>
      </c>
      <c r="B200" s="3" t="str">
        <f>"9780071446419"</f>
        <v>9780071446419</v>
      </c>
      <c r="C200" s="3" t="s">
        <v>807</v>
      </c>
      <c r="D200" s="3" t="s">
        <v>808</v>
      </c>
      <c r="E200" s="3" t="s">
        <v>14</v>
      </c>
      <c r="F200" s="3">
        <v>2010</v>
      </c>
      <c r="G200" s="4">
        <v>42915</v>
      </c>
      <c r="H200" s="3" t="s">
        <v>809</v>
      </c>
      <c r="I200" s="3" t="s">
        <v>67</v>
      </c>
      <c r="J200" s="3" t="s">
        <v>810</v>
      </c>
      <c r="K200" s="3"/>
    </row>
    <row r="201" spans="1:11" x14ac:dyDescent="0.25">
      <c r="A201" s="3" t="s">
        <v>11</v>
      </c>
      <c r="B201" s="3" t="str">
        <f>"9780071457842"</f>
        <v>9780071457842</v>
      </c>
      <c r="C201" s="3" t="s">
        <v>811</v>
      </c>
      <c r="D201" s="3" t="s">
        <v>812</v>
      </c>
      <c r="E201" s="3" t="s">
        <v>14</v>
      </c>
      <c r="F201" s="3">
        <v>2006</v>
      </c>
      <c r="G201" s="4">
        <v>40909</v>
      </c>
      <c r="H201" s="3" t="s">
        <v>813</v>
      </c>
      <c r="I201" s="3" t="s">
        <v>814</v>
      </c>
      <c r="J201" s="3" t="s">
        <v>815</v>
      </c>
      <c r="K201" s="3"/>
    </row>
    <row r="202" spans="1:11" x14ac:dyDescent="0.25">
      <c r="A202" s="3" t="s">
        <v>11</v>
      </c>
      <c r="B202" s="3" t="str">
        <f>"9781264266630"</f>
        <v>9781264266630</v>
      </c>
      <c r="C202" s="3" t="s">
        <v>816</v>
      </c>
      <c r="D202" s="3" t="s">
        <v>817</v>
      </c>
      <c r="E202" s="3" t="s">
        <v>14</v>
      </c>
      <c r="F202" s="3">
        <v>2022</v>
      </c>
      <c r="G202" s="4">
        <v>44803</v>
      </c>
      <c r="H202" s="3" t="s">
        <v>329</v>
      </c>
      <c r="I202" s="3" t="s">
        <v>140</v>
      </c>
      <c r="J202" s="3" t="s">
        <v>818</v>
      </c>
      <c r="K202" s="3"/>
    </row>
    <row r="203" spans="1:11" x14ac:dyDescent="0.25">
      <c r="A203" s="3" t="s">
        <v>11</v>
      </c>
      <c r="B203" s="3" t="str">
        <f>"9780071430586"</f>
        <v>9780071430586</v>
      </c>
      <c r="C203" s="3" t="s">
        <v>819</v>
      </c>
      <c r="D203" s="3" t="s">
        <v>820</v>
      </c>
      <c r="E203" s="3" t="s">
        <v>14</v>
      </c>
      <c r="F203" s="3">
        <v>2005</v>
      </c>
      <c r="G203" s="4">
        <v>40909</v>
      </c>
      <c r="H203" s="3"/>
      <c r="I203" s="3"/>
      <c r="J203" s="3" t="s">
        <v>821</v>
      </c>
      <c r="K203" s="3"/>
    </row>
    <row r="204" spans="1:11" x14ac:dyDescent="0.25">
      <c r="A204" s="3" t="s">
        <v>11</v>
      </c>
      <c r="B204" s="3" t="str">
        <f>"9780071508186"</f>
        <v>9780071508186</v>
      </c>
      <c r="C204" s="3" t="s">
        <v>822</v>
      </c>
      <c r="D204" s="3" t="s">
        <v>823</v>
      </c>
      <c r="E204" s="3" t="s">
        <v>14</v>
      </c>
      <c r="F204" s="3">
        <v>2009</v>
      </c>
      <c r="G204" s="4">
        <v>40909</v>
      </c>
      <c r="H204" s="3"/>
      <c r="I204" s="3"/>
      <c r="J204" s="3" t="s">
        <v>824</v>
      </c>
      <c r="K204" s="3"/>
    </row>
    <row r="205" spans="1:11" x14ac:dyDescent="0.25">
      <c r="A205" s="3" t="s">
        <v>11</v>
      </c>
      <c r="B205" s="3" t="str">
        <f>"9780071455381"</f>
        <v>9780071455381</v>
      </c>
      <c r="C205" s="3" t="s">
        <v>825</v>
      </c>
      <c r="D205" s="3" t="s">
        <v>826</v>
      </c>
      <c r="E205" s="3" t="s">
        <v>14</v>
      </c>
      <c r="F205" s="3">
        <v>2006</v>
      </c>
      <c r="G205" s="4">
        <v>40909</v>
      </c>
      <c r="H205" s="3"/>
      <c r="I205" s="3"/>
      <c r="J205" s="3" t="s">
        <v>827</v>
      </c>
      <c r="K205" s="3"/>
    </row>
    <row r="206" spans="1:11" x14ac:dyDescent="0.25">
      <c r="A206" s="3" t="s">
        <v>11</v>
      </c>
      <c r="B206" s="3" t="str">
        <f>"9780070707030"</f>
        <v>9780070707030</v>
      </c>
      <c r="C206" s="3" t="s">
        <v>828</v>
      </c>
      <c r="D206" s="3" t="s">
        <v>829</v>
      </c>
      <c r="E206" s="3" t="s">
        <v>14</v>
      </c>
      <c r="F206" s="3">
        <v>2011</v>
      </c>
      <c r="G206" s="4">
        <v>41971</v>
      </c>
      <c r="H206" s="3"/>
      <c r="I206" s="3"/>
      <c r="J206" s="3" t="s">
        <v>830</v>
      </c>
      <c r="K206" s="3"/>
    </row>
    <row r="207" spans="1:11" x14ac:dyDescent="0.25">
      <c r="A207" s="3" t="s">
        <v>11</v>
      </c>
      <c r="B207" s="3" t="str">
        <f>"9781260108217"</f>
        <v>9781260108217</v>
      </c>
      <c r="C207" s="3" t="s">
        <v>831</v>
      </c>
      <c r="D207" s="3" t="s">
        <v>832</v>
      </c>
      <c r="E207" s="3" t="s">
        <v>14</v>
      </c>
      <c r="F207" s="3">
        <v>2019</v>
      </c>
      <c r="G207" s="4">
        <v>43584</v>
      </c>
      <c r="H207" s="3" t="s">
        <v>833</v>
      </c>
      <c r="I207" s="3" t="s">
        <v>118</v>
      </c>
      <c r="J207" s="3" t="s">
        <v>834</v>
      </c>
      <c r="K207" s="3"/>
    </row>
    <row r="208" spans="1:11" x14ac:dyDescent="0.25">
      <c r="A208" s="3" t="s">
        <v>11</v>
      </c>
      <c r="B208" s="3" t="str">
        <f>"9781264676989"</f>
        <v>9781264676989</v>
      </c>
      <c r="C208" s="3" t="s">
        <v>835</v>
      </c>
      <c r="D208" s="3" t="s">
        <v>836</v>
      </c>
      <c r="E208" s="3" t="s">
        <v>14</v>
      </c>
      <c r="F208" s="3">
        <v>2023</v>
      </c>
      <c r="G208" s="4">
        <v>44953</v>
      </c>
      <c r="H208" s="3" t="s">
        <v>837</v>
      </c>
      <c r="I208" s="3" t="s">
        <v>838</v>
      </c>
      <c r="J208" s="3" t="s">
        <v>839</v>
      </c>
      <c r="K208" s="3"/>
    </row>
    <row r="209" spans="1:11" x14ac:dyDescent="0.25">
      <c r="A209" s="3" t="s">
        <v>11</v>
      </c>
      <c r="B209" s="3" t="str">
        <f>"9780071606165"</f>
        <v>9780071606165</v>
      </c>
      <c r="C209" s="3" t="s">
        <v>840</v>
      </c>
      <c r="D209" s="3" t="s">
        <v>841</v>
      </c>
      <c r="E209" s="3" t="s">
        <v>14</v>
      </c>
      <c r="F209" s="3">
        <v>2009</v>
      </c>
      <c r="G209" s="4">
        <v>40909</v>
      </c>
      <c r="H209" s="3"/>
      <c r="I209" s="3"/>
      <c r="J209" s="3" t="s">
        <v>842</v>
      </c>
      <c r="K209" s="3"/>
    </row>
    <row r="210" spans="1:11" x14ac:dyDescent="0.25">
      <c r="A210" s="3" t="s">
        <v>11</v>
      </c>
      <c r="B210" s="3" t="str">
        <f>"9781260117974"</f>
        <v>9781260117974</v>
      </c>
      <c r="C210" s="3" t="s">
        <v>843</v>
      </c>
      <c r="D210" s="3" t="s">
        <v>844</v>
      </c>
      <c r="E210" s="3" t="s">
        <v>14</v>
      </c>
      <c r="F210" s="3">
        <v>2019</v>
      </c>
      <c r="G210" s="4">
        <v>43620</v>
      </c>
      <c r="H210" s="3" t="s">
        <v>845</v>
      </c>
      <c r="I210" s="3" t="s">
        <v>846</v>
      </c>
      <c r="J210" s="3" t="s">
        <v>847</v>
      </c>
      <c r="K210" s="3"/>
    </row>
    <row r="211" spans="1:11" x14ac:dyDescent="0.25">
      <c r="A211" s="3" t="s">
        <v>11</v>
      </c>
      <c r="B211" s="3" t="str">
        <f>"9781260466683"</f>
        <v>9781260466683</v>
      </c>
      <c r="C211" s="3" t="s">
        <v>848</v>
      </c>
      <c r="D211" s="3" t="s">
        <v>849</v>
      </c>
      <c r="E211" s="3" t="s">
        <v>14</v>
      </c>
      <c r="F211" s="3">
        <v>2020</v>
      </c>
      <c r="G211" s="4">
        <v>45096</v>
      </c>
      <c r="H211" s="3" t="s">
        <v>850</v>
      </c>
      <c r="I211" s="3" t="s">
        <v>239</v>
      </c>
      <c r="J211" s="3" t="s">
        <v>851</v>
      </c>
      <c r="K211" s="3"/>
    </row>
    <row r="212" spans="1:11" x14ac:dyDescent="0.25">
      <c r="A212" s="3" t="s">
        <v>11</v>
      </c>
      <c r="B212" s="3" t="str">
        <f>"9781260461831"</f>
        <v>9781260461831</v>
      </c>
      <c r="C212" s="3" t="s">
        <v>852</v>
      </c>
      <c r="D212" s="3" t="s">
        <v>853</v>
      </c>
      <c r="E212" s="3" t="s">
        <v>14</v>
      </c>
      <c r="F212" s="3">
        <v>2021</v>
      </c>
      <c r="G212" s="4">
        <v>44158</v>
      </c>
      <c r="H212" s="3" t="s">
        <v>854</v>
      </c>
      <c r="I212" s="3" t="s">
        <v>855</v>
      </c>
      <c r="J212" s="3" t="s">
        <v>856</v>
      </c>
      <c r="K212" s="3"/>
    </row>
    <row r="213" spans="1:11" x14ac:dyDescent="0.25">
      <c r="A213" s="3" t="s">
        <v>11</v>
      </c>
      <c r="B213" s="3" t="str">
        <f>"9781260123111"</f>
        <v>9781260123111</v>
      </c>
      <c r="C213" s="3" t="s">
        <v>857</v>
      </c>
      <c r="D213" s="3" t="s">
        <v>858</v>
      </c>
      <c r="E213" s="3" t="s">
        <v>14</v>
      </c>
      <c r="F213" s="3">
        <v>2019</v>
      </c>
      <c r="G213" s="4">
        <v>43552</v>
      </c>
      <c r="H213" s="3" t="s">
        <v>859</v>
      </c>
      <c r="I213" s="3" t="s">
        <v>860</v>
      </c>
      <c r="J213" s="3" t="s">
        <v>861</v>
      </c>
      <c r="K213" s="3"/>
    </row>
    <row r="214" spans="1:11" x14ac:dyDescent="0.25">
      <c r="A214" s="3" t="s">
        <v>11</v>
      </c>
      <c r="B214" s="3" t="str">
        <f>"9781260458732"</f>
        <v>9781260458732</v>
      </c>
      <c r="C214" s="3" t="s">
        <v>862</v>
      </c>
      <c r="D214" s="3" t="s">
        <v>863</v>
      </c>
      <c r="E214" s="3" t="s">
        <v>14</v>
      </c>
      <c r="F214" s="3">
        <v>2021</v>
      </c>
      <c r="G214" s="4">
        <v>44524</v>
      </c>
      <c r="H214" s="3" t="s">
        <v>864</v>
      </c>
      <c r="I214" s="3" t="s">
        <v>140</v>
      </c>
      <c r="J214" s="3" t="s">
        <v>865</v>
      </c>
      <c r="K214" s="3"/>
    </row>
    <row r="215" spans="1:11" x14ac:dyDescent="0.25">
      <c r="A215" s="3" t="s">
        <v>11</v>
      </c>
      <c r="B215" s="3" t="str">
        <f>"9780071787789"</f>
        <v>9780071787789</v>
      </c>
      <c r="C215" s="3" t="s">
        <v>866</v>
      </c>
      <c r="D215" s="3" t="s">
        <v>867</v>
      </c>
      <c r="E215" s="3" t="s">
        <v>14</v>
      </c>
      <c r="F215" s="3">
        <v>2012</v>
      </c>
      <c r="G215" s="4">
        <v>41192</v>
      </c>
      <c r="H215" s="3"/>
      <c r="I215" s="3"/>
      <c r="J215" s="3" t="s">
        <v>868</v>
      </c>
      <c r="K215" s="3"/>
    </row>
    <row r="216" spans="1:11" x14ac:dyDescent="0.25">
      <c r="A216" s="3" t="s">
        <v>11</v>
      </c>
      <c r="B216" s="3" t="str">
        <f>"9780071803472"</f>
        <v>9780071803472</v>
      </c>
      <c r="C216" s="3" t="s">
        <v>869</v>
      </c>
      <c r="D216" s="3" t="s">
        <v>870</v>
      </c>
      <c r="E216" s="3" t="s">
        <v>14</v>
      </c>
      <c r="F216" s="3">
        <v>2015</v>
      </c>
      <c r="G216" s="4">
        <v>42063</v>
      </c>
      <c r="H216" s="3" t="s">
        <v>871</v>
      </c>
      <c r="I216" s="3" t="s">
        <v>490</v>
      </c>
      <c r="J216" s="3" t="s">
        <v>872</v>
      </c>
      <c r="K216" s="3"/>
    </row>
    <row r="217" spans="1:11" x14ac:dyDescent="0.25">
      <c r="A217" s="3" t="s">
        <v>11</v>
      </c>
      <c r="B217" s="3" t="str">
        <f>"9780071771320"</f>
        <v>9780071771320</v>
      </c>
      <c r="C217" s="3" t="s">
        <v>873</v>
      </c>
      <c r="D217" s="3" t="s">
        <v>874</v>
      </c>
      <c r="E217" s="3" t="s">
        <v>14</v>
      </c>
      <c r="F217" s="3">
        <v>2012</v>
      </c>
      <c r="G217" s="4">
        <v>41622</v>
      </c>
      <c r="H217" s="3"/>
      <c r="I217" s="3"/>
      <c r="J217" s="3" t="s">
        <v>875</v>
      </c>
      <c r="K217" s="3"/>
    </row>
    <row r="218" spans="1:11" x14ac:dyDescent="0.25">
      <c r="A218" s="3" t="s">
        <v>11</v>
      </c>
      <c r="B218" s="3" t="str">
        <f>"9780071745079"</f>
        <v>9780071745079</v>
      </c>
      <c r="C218" s="3" t="s">
        <v>876</v>
      </c>
      <c r="D218" s="3" t="s">
        <v>877</v>
      </c>
      <c r="E218" s="3" t="s">
        <v>14</v>
      </c>
      <c r="F218" s="3">
        <v>2011</v>
      </c>
      <c r="G218" s="4">
        <v>41622</v>
      </c>
      <c r="H218" s="3" t="s">
        <v>878</v>
      </c>
      <c r="I218" s="3" t="s">
        <v>239</v>
      </c>
      <c r="J218" s="3" t="s">
        <v>879</v>
      </c>
      <c r="K218" s="3"/>
    </row>
    <row r="219" spans="1:11" x14ac:dyDescent="0.25">
      <c r="A219" s="3" t="s">
        <v>11</v>
      </c>
      <c r="B219" s="3" t="str">
        <f>"9781264787296"</f>
        <v>9781264787296</v>
      </c>
      <c r="C219" s="3" t="s">
        <v>880</v>
      </c>
      <c r="D219" s="3" t="s">
        <v>538</v>
      </c>
      <c r="E219" s="3" t="s">
        <v>14</v>
      </c>
      <c r="F219" s="3">
        <v>2024</v>
      </c>
      <c r="G219" s="4">
        <v>45289</v>
      </c>
      <c r="H219" s="3" t="s">
        <v>539</v>
      </c>
      <c r="I219" s="3" t="s">
        <v>72</v>
      </c>
      <c r="J219" s="3" t="s">
        <v>881</v>
      </c>
      <c r="K219" s="3"/>
    </row>
    <row r="220" spans="1:11" x14ac:dyDescent="0.25">
      <c r="A220" s="3" t="s">
        <v>11</v>
      </c>
      <c r="B220" s="3" t="str">
        <f>"9780071842822"</f>
        <v>9780071842822</v>
      </c>
      <c r="C220" s="3" t="s">
        <v>882</v>
      </c>
      <c r="D220" s="3" t="s">
        <v>883</v>
      </c>
      <c r="E220" s="3" t="s">
        <v>14</v>
      </c>
      <c r="F220" s="3">
        <v>2016</v>
      </c>
      <c r="G220" s="4">
        <v>42670</v>
      </c>
      <c r="H220" s="3" t="s">
        <v>884</v>
      </c>
      <c r="I220" s="3" t="s">
        <v>885</v>
      </c>
      <c r="J220" s="3" t="s">
        <v>886</v>
      </c>
      <c r="K220" s="3"/>
    </row>
    <row r="221" spans="1:11" x14ac:dyDescent="0.25">
      <c r="A221" s="3" t="s">
        <v>11</v>
      </c>
      <c r="B221" s="3" t="str">
        <f>"9780071666633"</f>
        <v>9780071666633</v>
      </c>
      <c r="C221" s="3" t="s">
        <v>887</v>
      </c>
      <c r="D221" s="3" t="s">
        <v>455</v>
      </c>
      <c r="E221" s="3" t="s">
        <v>14</v>
      </c>
      <c r="F221" s="3">
        <v>2010</v>
      </c>
      <c r="G221" s="4">
        <v>40909</v>
      </c>
      <c r="H221" s="3" t="s">
        <v>888</v>
      </c>
      <c r="I221" s="3" t="s">
        <v>889</v>
      </c>
      <c r="J221" s="3" t="s">
        <v>890</v>
      </c>
      <c r="K221" s="3"/>
    </row>
    <row r="222" spans="1:11" x14ac:dyDescent="0.25">
      <c r="A222" s="3" t="s">
        <v>11</v>
      </c>
      <c r="B222" s="3" t="str">
        <f>"9780071614719"</f>
        <v>9780071614719</v>
      </c>
      <c r="C222" s="3" t="s">
        <v>891</v>
      </c>
      <c r="D222" s="3" t="s">
        <v>455</v>
      </c>
      <c r="E222" s="3" t="s">
        <v>14</v>
      </c>
      <c r="F222" s="3">
        <v>2009</v>
      </c>
      <c r="G222" s="4">
        <v>40909</v>
      </c>
      <c r="H222" s="3"/>
      <c r="I222" s="3"/>
      <c r="J222" s="3" t="s">
        <v>892</v>
      </c>
      <c r="K222" s="3"/>
    </row>
    <row r="223" spans="1:11" x14ac:dyDescent="0.25">
      <c r="A223" s="3" t="s">
        <v>11</v>
      </c>
      <c r="B223" s="3" t="str">
        <f>"9781260463552"</f>
        <v>9781260463552</v>
      </c>
      <c r="C223" s="3" t="s">
        <v>893</v>
      </c>
      <c r="D223" s="3" t="s">
        <v>894</v>
      </c>
      <c r="E223" s="3" t="s">
        <v>14</v>
      </c>
      <c r="F223" s="3">
        <v>2022</v>
      </c>
      <c r="G223" s="4">
        <v>44865</v>
      </c>
      <c r="H223" s="3" t="s">
        <v>895</v>
      </c>
      <c r="I223" s="3" t="s">
        <v>773</v>
      </c>
      <c r="J223" s="3" t="s">
        <v>896</v>
      </c>
      <c r="K223" s="3"/>
    </row>
    <row r="224" spans="1:11" x14ac:dyDescent="0.25">
      <c r="A224" s="3" t="s">
        <v>11</v>
      </c>
      <c r="B224" s="3" t="str">
        <f>"9780071819831"</f>
        <v>9780071819831</v>
      </c>
      <c r="C224" s="3" t="s">
        <v>897</v>
      </c>
      <c r="D224" s="3" t="s">
        <v>898</v>
      </c>
      <c r="E224" s="3" t="s">
        <v>14</v>
      </c>
      <c r="F224" s="3">
        <v>2014</v>
      </c>
      <c r="G224" s="4">
        <v>41971</v>
      </c>
      <c r="H224" s="3" t="s">
        <v>899</v>
      </c>
      <c r="I224" s="3" t="s">
        <v>27</v>
      </c>
      <c r="J224" s="3" t="s">
        <v>900</v>
      </c>
      <c r="K224" s="3"/>
    </row>
    <row r="225" spans="1:11" x14ac:dyDescent="0.25">
      <c r="A225" s="3" t="s">
        <v>11</v>
      </c>
      <c r="B225" s="3" t="str">
        <f>"9780071496742"</f>
        <v>9780071496742</v>
      </c>
      <c r="C225" s="3" t="s">
        <v>901</v>
      </c>
      <c r="D225" s="3" t="s">
        <v>902</v>
      </c>
      <c r="E225" s="3" t="s">
        <v>14</v>
      </c>
      <c r="F225" s="3">
        <v>2008</v>
      </c>
      <c r="G225" s="4">
        <v>40909</v>
      </c>
      <c r="H225" s="3"/>
      <c r="I225" s="3"/>
      <c r="J225" s="3" t="s">
        <v>903</v>
      </c>
      <c r="K225" s="3"/>
    </row>
    <row r="226" spans="1:11" x14ac:dyDescent="0.25">
      <c r="A226" s="3" t="s">
        <v>11</v>
      </c>
      <c r="B226" s="3" t="str">
        <f>"9780071768047"</f>
        <v>9780071768047</v>
      </c>
      <c r="C226" s="3" t="s">
        <v>904</v>
      </c>
      <c r="D226" s="3" t="s">
        <v>776</v>
      </c>
      <c r="E226" s="3" t="s">
        <v>14</v>
      </c>
      <c r="F226" s="3">
        <v>2012</v>
      </c>
      <c r="G226" s="4">
        <v>41249</v>
      </c>
      <c r="H226" s="3" t="s">
        <v>463</v>
      </c>
      <c r="I226" s="3" t="s">
        <v>463</v>
      </c>
      <c r="J226" s="3" t="s">
        <v>905</v>
      </c>
      <c r="K226" s="3"/>
    </row>
    <row r="227" spans="1:11" x14ac:dyDescent="0.25">
      <c r="A227" s="3" t="s">
        <v>11</v>
      </c>
      <c r="B227" s="3" t="str">
        <f>"9789339205430"</f>
        <v>9789339205430</v>
      </c>
      <c r="C227" s="3" t="s">
        <v>906</v>
      </c>
      <c r="D227" s="3" t="s">
        <v>907</v>
      </c>
      <c r="E227" s="3" t="s">
        <v>14</v>
      </c>
      <c r="F227" s="3">
        <v>2014</v>
      </c>
      <c r="G227" s="4">
        <v>41999</v>
      </c>
      <c r="H227" s="3" t="s">
        <v>908</v>
      </c>
      <c r="I227" s="3" t="s">
        <v>909</v>
      </c>
      <c r="J227" s="3" t="s">
        <v>910</v>
      </c>
      <c r="K227" s="3"/>
    </row>
    <row r="228" spans="1:11" x14ac:dyDescent="0.25">
      <c r="A228" s="3" t="s">
        <v>11</v>
      </c>
      <c r="B228" s="3" t="str">
        <f>"9780070483156"</f>
        <v>9780070483156</v>
      </c>
      <c r="C228" s="3" t="s">
        <v>911</v>
      </c>
      <c r="D228" s="3" t="s">
        <v>912</v>
      </c>
      <c r="E228" s="3" t="s">
        <v>14</v>
      </c>
      <c r="F228" s="3">
        <v>2003</v>
      </c>
      <c r="G228" s="4">
        <v>41941</v>
      </c>
      <c r="H228" s="3"/>
      <c r="I228" s="3"/>
      <c r="J228" s="3" t="s">
        <v>913</v>
      </c>
      <c r="K228" s="3"/>
    </row>
    <row r="229" spans="1:11" x14ac:dyDescent="0.25">
      <c r="A229" s="3" t="s">
        <v>11</v>
      </c>
      <c r="B229" s="3" t="str">
        <f>"9780071800655"</f>
        <v>9780071800655</v>
      </c>
      <c r="C229" s="3" t="s">
        <v>914</v>
      </c>
      <c r="D229" s="3" t="s">
        <v>915</v>
      </c>
      <c r="E229" s="3" t="s">
        <v>14</v>
      </c>
      <c r="F229" s="3">
        <v>2014</v>
      </c>
      <c r="G229" s="4">
        <v>41851</v>
      </c>
      <c r="H229" s="3" t="s">
        <v>916</v>
      </c>
      <c r="I229" s="3" t="s">
        <v>917</v>
      </c>
      <c r="J229" s="3" t="s">
        <v>918</v>
      </c>
      <c r="K229" s="3"/>
    </row>
    <row r="230" spans="1:11" x14ac:dyDescent="0.25">
      <c r="A230" s="3" t="s">
        <v>11</v>
      </c>
      <c r="B230" s="3" t="str">
        <f>"9780071459273"</f>
        <v>9780071459273</v>
      </c>
      <c r="C230" s="3" t="s">
        <v>919</v>
      </c>
      <c r="D230" s="3"/>
      <c r="E230" s="3" t="s">
        <v>14</v>
      </c>
      <c r="F230" s="3">
        <v>2007</v>
      </c>
      <c r="G230" s="4">
        <v>40909</v>
      </c>
      <c r="H230" s="3" t="s">
        <v>920</v>
      </c>
      <c r="I230" s="3" t="s">
        <v>921</v>
      </c>
      <c r="J230" s="3" t="s">
        <v>922</v>
      </c>
      <c r="K230" s="3"/>
    </row>
    <row r="231" spans="1:11" x14ac:dyDescent="0.25">
      <c r="A231" s="3" t="s">
        <v>11</v>
      </c>
      <c r="B231" s="3" t="str">
        <f>"9780071761338"</f>
        <v>9780071761338</v>
      </c>
      <c r="C231" s="3" t="s">
        <v>923</v>
      </c>
      <c r="D231" s="3" t="s">
        <v>924</v>
      </c>
      <c r="E231" s="3" t="s">
        <v>14</v>
      </c>
      <c r="F231" s="3">
        <v>2011</v>
      </c>
      <c r="G231" s="4">
        <v>41257</v>
      </c>
      <c r="H231" s="3" t="s">
        <v>925</v>
      </c>
      <c r="I231" s="3" t="s">
        <v>67</v>
      </c>
      <c r="J231" s="3" t="s">
        <v>926</v>
      </c>
      <c r="K231" s="3"/>
    </row>
    <row r="232" spans="1:11" x14ac:dyDescent="0.25">
      <c r="A232" s="3" t="s">
        <v>11</v>
      </c>
      <c r="B232" s="3" t="str">
        <f>"9781260467802"</f>
        <v>9781260467802</v>
      </c>
      <c r="C232" s="3" t="s">
        <v>927</v>
      </c>
      <c r="D232" s="3" t="s">
        <v>928</v>
      </c>
      <c r="E232" s="3" t="s">
        <v>14</v>
      </c>
      <c r="F232" s="3">
        <v>2021</v>
      </c>
      <c r="G232" s="4">
        <v>44343</v>
      </c>
      <c r="H232" s="3" t="s">
        <v>929</v>
      </c>
      <c r="I232" s="3" t="s">
        <v>52</v>
      </c>
      <c r="J232" s="3" t="s">
        <v>930</v>
      </c>
      <c r="K232" s="3"/>
    </row>
    <row r="233" spans="1:11" x14ac:dyDescent="0.25">
      <c r="A233" s="3" t="s">
        <v>11</v>
      </c>
      <c r="B233" s="3" t="str">
        <f>"9780071451000"</f>
        <v>9780071451000</v>
      </c>
      <c r="C233" s="3" t="s">
        <v>931</v>
      </c>
      <c r="D233" s="3" t="s">
        <v>200</v>
      </c>
      <c r="E233" s="3" t="s">
        <v>14</v>
      </c>
      <c r="F233" s="3">
        <v>2005</v>
      </c>
      <c r="G233" s="4">
        <v>40909</v>
      </c>
      <c r="H233" s="3"/>
      <c r="I233" s="3"/>
      <c r="J233" s="3" t="s">
        <v>932</v>
      </c>
      <c r="K233" s="3"/>
    </row>
    <row r="234" spans="1:11" x14ac:dyDescent="0.25">
      <c r="A234" s="3" t="s">
        <v>11</v>
      </c>
      <c r="B234" s="3" t="str">
        <f>"9781259588662"</f>
        <v>9781259588662</v>
      </c>
      <c r="C234" s="3" t="s">
        <v>933</v>
      </c>
      <c r="D234" s="3" t="s">
        <v>934</v>
      </c>
      <c r="E234" s="3" t="s">
        <v>14</v>
      </c>
      <c r="F234" s="3">
        <v>2017</v>
      </c>
      <c r="G234" s="4">
        <v>42851</v>
      </c>
      <c r="H234" s="3" t="s">
        <v>935</v>
      </c>
      <c r="I234" s="3" t="s">
        <v>239</v>
      </c>
      <c r="J234" s="3" t="s">
        <v>936</v>
      </c>
      <c r="K234" s="3"/>
    </row>
    <row r="235" spans="1:11" x14ac:dyDescent="0.25">
      <c r="A235" s="3" t="s">
        <v>11</v>
      </c>
      <c r="B235" s="3" t="str">
        <f>"9781259643132"</f>
        <v>9781259643132</v>
      </c>
      <c r="C235" s="3" t="s">
        <v>937</v>
      </c>
      <c r="D235" s="3" t="s">
        <v>619</v>
      </c>
      <c r="E235" s="3" t="s">
        <v>14</v>
      </c>
      <c r="F235" s="3">
        <v>2019</v>
      </c>
      <c r="G235" s="4">
        <v>43495</v>
      </c>
      <c r="H235" s="3" t="s">
        <v>938</v>
      </c>
      <c r="I235" s="3" t="s">
        <v>621</v>
      </c>
      <c r="J235" s="3" t="s">
        <v>939</v>
      </c>
      <c r="K235" s="3"/>
    </row>
    <row r="236" spans="1:11" x14ac:dyDescent="0.25">
      <c r="A236" s="3" t="s">
        <v>11</v>
      </c>
      <c r="B236" s="3" t="str">
        <f>"9781260457148"</f>
        <v>9781260457148</v>
      </c>
      <c r="C236" s="3" t="s">
        <v>940</v>
      </c>
      <c r="D236" s="3" t="s">
        <v>941</v>
      </c>
      <c r="E236" s="3" t="s">
        <v>14</v>
      </c>
      <c r="F236" s="3">
        <v>2020</v>
      </c>
      <c r="G236" s="4">
        <v>43886</v>
      </c>
      <c r="H236" s="3" t="s">
        <v>942</v>
      </c>
      <c r="I236" s="3" t="s">
        <v>118</v>
      </c>
      <c r="J236" s="3" t="s">
        <v>943</v>
      </c>
      <c r="K236" s="3"/>
    </row>
    <row r="237" spans="1:11" x14ac:dyDescent="0.25">
      <c r="A237" s="3" t="s">
        <v>11</v>
      </c>
      <c r="B237" s="3" t="str">
        <f>"9780071485470"</f>
        <v>9780071485470</v>
      </c>
      <c r="C237" s="3" t="s">
        <v>944</v>
      </c>
      <c r="D237" s="3" t="s">
        <v>945</v>
      </c>
      <c r="E237" s="3" t="s">
        <v>14</v>
      </c>
      <c r="F237" s="3">
        <v>2008</v>
      </c>
      <c r="G237" s="4">
        <v>40909</v>
      </c>
      <c r="H237" s="3" t="s">
        <v>26</v>
      </c>
      <c r="I237" s="3" t="s">
        <v>27</v>
      </c>
      <c r="J237" s="3" t="s">
        <v>946</v>
      </c>
      <c r="K237" s="3"/>
    </row>
    <row r="238" spans="1:11" x14ac:dyDescent="0.25">
      <c r="A238" s="3" t="s">
        <v>11</v>
      </c>
      <c r="B238" s="3" t="str">
        <f>"9780071835091"</f>
        <v>9780071835091</v>
      </c>
      <c r="C238" s="3" t="s">
        <v>947</v>
      </c>
      <c r="D238" s="3" t="s">
        <v>948</v>
      </c>
      <c r="E238" s="3" t="s">
        <v>14</v>
      </c>
      <c r="F238" s="3">
        <v>2017</v>
      </c>
      <c r="G238" s="4">
        <v>42403</v>
      </c>
      <c r="H238" s="3" t="s">
        <v>949</v>
      </c>
      <c r="I238" s="3" t="s">
        <v>187</v>
      </c>
      <c r="J238" s="3" t="s">
        <v>950</v>
      </c>
      <c r="K238" s="3"/>
    </row>
    <row r="239" spans="1:11" x14ac:dyDescent="0.25">
      <c r="A239" s="3" t="s">
        <v>11</v>
      </c>
      <c r="B239" s="3" t="str">
        <f>"9781260011449"</f>
        <v>9781260011449</v>
      </c>
      <c r="C239" s="3" t="s">
        <v>951</v>
      </c>
      <c r="D239" s="3" t="s">
        <v>952</v>
      </c>
      <c r="E239" s="3" t="s">
        <v>14</v>
      </c>
      <c r="F239" s="3">
        <v>2018</v>
      </c>
      <c r="G239" s="4">
        <v>43242</v>
      </c>
      <c r="H239" s="3" t="s">
        <v>953</v>
      </c>
      <c r="I239" s="3" t="s">
        <v>104</v>
      </c>
      <c r="J239" s="3" t="s">
        <v>954</v>
      </c>
      <c r="K239" s="3"/>
    </row>
    <row r="240" spans="1:11" x14ac:dyDescent="0.25">
      <c r="A240" s="3" t="s">
        <v>11</v>
      </c>
      <c r="B240" s="3" t="str">
        <f>"9780071800020"</f>
        <v>9780071800020</v>
      </c>
      <c r="C240" s="3" t="s">
        <v>955</v>
      </c>
      <c r="D240" s="3" t="s">
        <v>956</v>
      </c>
      <c r="E240" s="3" t="s">
        <v>14</v>
      </c>
      <c r="F240" s="3">
        <v>2013</v>
      </c>
      <c r="G240" s="4">
        <v>41491</v>
      </c>
      <c r="H240" s="3" t="s">
        <v>957</v>
      </c>
      <c r="I240" s="3" t="s">
        <v>958</v>
      </c>
      <c r="J240" s="3" t="s">
        <v>959</v>
      </c>
      <c r="K240" s="3"/>
    </row>
    <row r="241" spans="1:11" x14ac:dyDescent="0.25">
      <c r="A241" s="3" t="s">
        <v>11</v>
      </c>
      <c r="B241" s="3" t="str">
        <f>"9780071482431"</f>
        <v>9780071482431</v>
      </c>
      <c r="C241" s="3" t="s">
        <v>960</v>
      </c>
      <c r="D241" s="3" t="s">
        <v>961</v>
      </c>
      <c r="E241" s="3" t="s">
        <v>14</v>
      </c>
      <c r="F241" s="3">
        <v>2008</v>
      </c>
      <c r="G241" s="4">
        <v>40909</v>
      </c>
      <c r="H241" s="3" t="s">
        <v>962</v>
      </c>
      <c r="I241" s="3" t="s">
        <v>490</v>
      </c>
      <c r="J241" s="3" t="s">
        <v>963</v>
      </c>
      <c r="K241" s="3"/>
    </row>
    <row r="242" spans="1:11" x14ac:dyDescent="0.25">
      <c r="A242" s="3" t="s">
        <v>11</v>
      </c>
      <c r="B242" s="3" t="str">
        <f>"9781260116977"</f>
        <v>9781260116977</v>
      </c>
      <c r="C242" s="3" t="s">
        <v>964</v>
      </c>
      <c r="D242" s="3" t="s">
        <v>965</v>
      </c>
      <c r="E242" s="3" t="s">
        <v>14</v>
      </c>
      <c r="F242" s="3">
        <v>2019</v>
      </c>
      <c r="G242" s="4">
        <v>43761</v>
      </c>
      <c r="H242" s="3" t="s">
        <v>871</v>
      </c>
      <c r="I242" s="3" t="s">
        <v>490</v>
      </c>
      <c r="J242" s="3" t="s">
        <v>966</v>
      </c>
      <c r="K242" s="3"/>
    </row>
    <row r="243" spans="1:11" x14ac:dyDescent="0.25">
      <c r="A243" s="3" t="s">
        <v>11</v>
      </c>
      <c r="B243" s="3" t="str">
        <f>"9780071754934"</f>
        <v>9780071754934</v>
      </c>
      <c r="C243" s="3" t="s">
        <v>967</v>
      </c>
      <c r="D243" s="3" t="s">
        <v>968</v>
      </c>
      <c r="E243" s="3" t="s">
        <v>14</v>
      </c>
      <c r="F243" s="3">
        <v>2011</v>
      </c>
      <c r="G243" s="4">
        <v>41879</v>
      </c>
      <c r="H243" s="3" t="s">
        <v>238</v>
      </c>
      <c r="I243" s="3" t="s">
        <v>239</v>
      </c>
      <c r="J243" s="3" t="s">
        <v>969</v>
      </c>
      <c r="K243" s="3"/>
    </row>
    <row r="244" spans="1:11" x14ac:dyDescent="0.25">
      <c r="A244" s="3" t="s">
        <v>11</v>
      </c>
      <c r="B244" s="3" t="str">
        <f>"9781260010893"</f>
        <v>9781260010893</v>
      </c>
      <c r="C244" s="3" t="s">
        <v>970</v>
      </c>
      <c r="D244" s="3" t="s">
        <v>971</v>
      </c>
      <c r="E244" s="3" t="s">
        <v>14</v>
      </c>
      <c r="F244" s="3">
        <v>2018</v>
      </c>
      <c r="G244" s="4">
        <v>42787</v>
      </c>
      <c r="H244" s="3" t="s">
        <v>41</v>
      </c>
      <c r="I244" s="3" t="s">
        <v>42</v>
      </c>
      <c r="J244" s="3" t="s">
        <v>972</v>
      </c>
      <c r="K244" s="3"/>
    </row>
    <row r="245" spans="1:11" x14ac:dyDescent="0.25">
      <c r="A245" s="3" t="s">
        <v>11</v>
      </c>
      <c r="B245" s="3" t="str">
        <f>"9780071821018"</f>
        <v>9780071821018</v>
      </c>
      <c r="C245" s="3" t="s">
        <v>973</v>
      </c>
      <c r="D245" s="3" t="s">
        <v>974</v>
      </c>
      <c r="E245" s="3" t="s">
        <v>14</v>
      </c>
      <c r="F245" s="3">
        <v>2014</v>
      </c>
      <c r="G245" s="4">
        <v>41816</v>
      </c>
      <c r="H245" s="3" t="s">
        <v>191</v>
      </c>
      <c r="I245" s="3" t="s">
        <v>192</v>
      </c>
      <c r="J245" s="3" t="s">
        <v>975</v>
      </c>
      <c r="K245" s="3"/>
    </row>
    <row r="246" spans="1:11" x14ac:dyDescent="0.25">
      <c r="A246" s="3" t="s">
        <v>11</v>
      </c>
      <c r="B246" s="3" t="str">
        <f>"9781264268184"</f>
        <v>9781264268184</v>
      </c>
      <c r="C246" s="3" t="s">
        <v>976</v>
      </c>
      <c r="D246" s="3" t="s">
        <v>977</v>
      </c>
      <c r="E246" s="3" t="s">
        <v>14</v>
      </c>
      <c r="F246" s="3">
        <v>2023</v>
      </c>
      <c r="G246" s="4">
        <v>44977</v>
      </c>
      <c r="H246" s="3" t="s">
        <v>117</v>
      </c>
      <c r="I246" s="3" t="s">
        <v>118</v>
      </c>
      <c r="J246" s="3" t="s">
        <v>978</v>
      </c>
      <c r="K246" s="3"/>
    </row>
    <row r="247" spans="1:11" x14ac:dyDescent="0.25">
      <c r="A247" s="3" t="s">
        <v>11</v>
      </c>
      <c r="B247" s="3" t="str">
        <f>"9781260132298"</f>
        <v>9781260132298</v>
      </c>
      <c r="C247" s="3" t="s">
        <v>979</v>
      </c>
      <c r="D247" s="3" t="s">
        <v>980</v>
      </c>
      <c r="E247" s="3" t="s">
        <v>14</v>
      </c>
      <c r="F247" s="3">
        <v>2018</v>
      </c>
      <c r="G247" s="4">
        <v>43370</v>
      </c>
      <c r="H247" s="3" t="s">
        <v>981</v>
      </c>
      <c r="I247" s="3" t="s">
        <v>982</v>
      </c>
      <c r="J247" s="3" t="s">
        <v>983</v>
      </c>
      <c r="K247" s="3"/>
    </row>
    <row r="248" spans="1:11" x14ac:dyDescent="0.25">
      <c r="A248" s="3" t="s">
        <v>11</v>
      </c>
      <c r="B248" s="3" t="str">
        <f>"9780070077911"</f>
        <v>9780070077911</v>
      </c>
      <c r="C248" s="3" t="s">
        <v>984</v>
      </c>
      <c r="D248" s="3" t="s">
        <v>985</v>
      </c>
      <c r="E248" s="3" t="s">
        <v>14</v>
      </c>
      <c r="F248" s="3">
        <v>2010</v>
      </c>
      <c r="G248" s="4">
        <v>41941</v>
      </c>
      <c r="H248" s="3" t="s">
        <v>986</v>
      </c>
      <c r="I248" s="3" t="s">
        <v>987</v>
      </c>
      <c r="J248" s="3" t="s">
        <v>988</v>
      </c>
      <c r="K248" s="3"/>
    </row>
    <row r="249" spans="1:11" x14ac:dyDescent="0.25">
      <c r="A249" s="3" t="s">
        <v>11</v>
      </c>
      <c r="B249" s="3" t="str">
        <f>"9781260135015"</f>
        <v>9781260135015</v>
      </c>
      <c r="C249" s="3" t="s">
        <v>989</v>
      </c>
      <c r="D249" s="3" t="s">
        <v>990</v>
      </c>
      <c r="E249" s="3" t="s">
        <v>14</v>
      </c>
      <c r="F249" s="3">
        <v>2019</v>
      </c>
      <c r="G249" s="4">
        <v>43523</v>
      </c>
      <c r="H249" s="3" t="s">
        <v>991</v>
      </c>
      <c r="I249" s="3" t="s">
        <v>42</v>
      </c>
      <c r="J249" s="3" t="s">
        <v>992</v>
      </c>
      <c r="K249" s="3"/>
    </row>
    <row r="250" spans="1:11" x14ac:dyDescent="0.25">
      <c r="A250" s="3" t="s">
        <v>11</v>
      </c>
      <c r="B250" s="3" t="str">
        <f>"9781259587542"</f>
        <v>9781259587542</v>
      </c>
      <c r="C250" s="3" t="s">
        <v>993</v>
      </c>
      <c r="D250" s="3" t="s">
        <v>994</v>
      </c>
      <c r="E250" s="3" t="s">
        <v>14</v>
      </c>
      <c r="F250" s="3">
        <v>2016</v>
      </c>
      <c r="G250" s="4">
        <v>42577</v>
      </c>
      <c r="H250" s="3" t="s">
        <v>113</v>
      </c>
      <c r="I250" s="3" t="s">
        <v>27</v>
      </c>
      <c r="J250" s="3" t="s">
        <v>995</v>
      </c>
      <c r="K250" s="3"/>
    </row>
    <row r="251" spans="1:11" x14ac:dyDescent="0.25">
      <c r="A251" s="3" t="s">
        <v>11</v>
      </c>
      <c r="B251" s="3" t="str">
        <f>"9781260120769"</f>
        <v>9781260120769</v>
      </c>
      <c r="C251" s="3" t="s">
        <v>996</v>
      </c>
      <c r="D251" s="3" t="s">
        <v>997</v>
      </c>
      <c r="E251" s="3" t="s">
        <v>14</v>
      </c>
      <c r="F251" s="3">
        <v>2019</v>
      </c>
      <c r="G251" s="4">
        <v>43588</v>
      </c>
      <c r="H251" s="3" t="s">
        <v>998</v>
      </c>
      <c r="I251" s="3" t="s">
        <v>104</v>
      </c>
      <c r="J251" s="3" t="s">
        <v>999</v>
      </c>
      <c r="K251" s="3"/>
    </row>
    <row r="252" spans="1:11" x14ac:dyDescent="0.25">
      <c r="A252" s="3" t="s">
        <v>11</v>
      </c>
      <c r="B252" s="3" t="str">
        <f>"9781264258802"</f>
        <v>9781264258802</v>
      </c>
      <c r="C252" s="3" t="s">
        <v>1000</v>
      </c>
      <c r="D252" s="3" t="s">
        <v>1001</v>
      </c>
      <c r="E252" s="3" t="s">
        <v>14</v>
      </c>
      <c r="F252" s="3">
        <v>2022</v>
      </c>
      <c r="G252" s="4">
        <v>44617</v>
      </c>
      <c r="H252" s="3" t="s">
        <v>1002</v>
      </c>
      <c r="I252" s="3" t="s">
        <v>104</v>
      </c>
      <c r="J252" s="3" t="s">
        <v>1003</v>
      </c>
      <c r="K252" s="3"/>
    </row>
    <row r="253" spans="1:11" x14ac:dyDescent="0.25">
      <c r="A253" s="3" t="s">
        <v>11</v>
      </c>
      <c r="B253" s="3" t="str">
        <f>"9780071809894"</f>
        <v>9780071809894</v>
      </c>
      <c r="C253" s="3" t="s">
        <v>1004</v>
      </c>
      <c r="D253" s="3" t="s">
        <v>1005</v>
      </c>
      <c r="E253" s="3" t="s">
        <v>14</v>
      </c>
      <c r="F253" s="3">
        <v>2014</v>
      </c>
      <c r="G253" s="4">
        <v>41766</v>
      </c>
      <c r="H253" s="3" t="s">
        <v>1006</v>
      </c>
      <c r="I253" s="3" t="s">
        <v>814</v>
      </c>
      <c r="J253" s="3" t="s">
        <v>1007</v>
      </c>
      <c r="K253" s="3"/>
    </row>
    <row r="254" spans="1:11" x14ac:dyDescent="0.25">
      <c r="A254" s="3" t="s">
        <v>11</v>
      </c>
      <c r="B254" s="3" t="str">
        <f>"9781260120974"</f>
        <v>9781260120974</v>
      </c>
      <c r="C254" s="3" t="s">
        <v>1008</v>
      </c>
      <c r="D254" s="3" t="s">
        <v>1009</v>
      </c>
      <c r="E254" s="3" t="s">
        <v>14</v>
      </c>
      <c r="F254" s="3">
        <v>2019</v>
      </c>
      <c r="G254" s="4">
        <v>43587</v>
      </c>
      <c r="H254" s="3" t="s">
        <v>1010</v>
      </c>
      <c r="I254" s="3" t="s">
        <v>230</v>
      </c>
      <c r="J254" s="3" t="s">
        <v>1011</v>
      </c>
      <c r="K254" s="3"/>
    </row>
    <row r="255" spans="1:11" x14ac:dyDescent="0.25">
      <c r="A255" s="3" t="s">
        <v>11</v>
      </c>
      <c r="B255" s="3" t="str">
        <f>"9781260441055"</f>
        <v>9781260441055</v>
      </c>
      <c r="C255" s="3" t="s">
        <v>1012</v>
      </c>
      <c r="D255" s="3" t="s">
        <v>1013</v>
      </c>
      <c r="E255" s="3" t="s">
        <v>14</v>
      </c>
      <c r="F255" s="3">
        <v>2019</v>
      </c>
      <c r="G255" s="4">
        <v>43676</v>
      </c>
      <c r="H255" s="3" t="s">
        <v>1014</v>
      </c>
      <c r="I255" s="3" t="s">
        <v>1015</v>
      </c>
      <c r="J255" s="3" t="s">
        <v>1016</v>
      </c>
      <c r="K255" s="3"/>
    </row>
    <row r="256" spans="1:11" x14ac:dyDescent="0.25">
      <c r="A256" s="3" t="s">
        <v>11</v>
      </c>
      <c r="B256" s="3" t="str">
        <f>"9781264270118"</f>
        <v>9781264270118</v>
      </c>
      <c r="C256" s="3" t="s">
        <v>1017</v>
      </c>
      <c r="D256" s="3" t="s">
        <v>1018</v>
      </c>
      <c r="E256" s="3" t="s">
        <v>14</v>
      </c>
      <c r="F256" s="3">
        <v>2022</v>
      </c>
      <c r="G256" s="4">
        <v>44581</v>
      </c>
      <c r="H256" s="3" t="s">
        <v>981</v>
      </c>
      <c r="I256" s="3" t="s">
        <v>982</v>
      </c>
      <c r="J256" s="3" t="s">
        <v>1019</v>
      </c>
      <c r="K256" s="3"/>
    </row>
    <row r="257" spans="1:11" x14ac:dyDescent="0.25">
      <c r="A257" s="3" t="s">
        <v>11</v>
      </c>
      <c r="B257" s="3" t="str">
        <f>"9780070419995"</f>
        <v>9780070419995</v>
      </c>
      <c r="C257" s="3" t="s">
        <v>1020</v>
      </c>
      <c r="D257" s="3" t="s">
        <v>1021</v>
      </c>
      <c r="E257" s="3" t="s">
        <v>14</v>
      </c>
      <c r="F257" s="3">
        <v>2001</v>
      </c>
      <c r="G257" s="4">
        <v>41367</v>
      </c>
      <c r="H257" s="3"/>
      <c r="I257" s="3"/>
      <c r="J257" s="3" t="s">
        <v>1022</v>
      </c>
      <c r="K257" s="3"/>
    </row>
    <row r="258" spans="1:11" x14ac:dyDescent="0.25">
      <c r="A258" s="3" t="s">
        <v>11</v>
      </c>
      <c r="B258" s="3" t="str">
        <f>"9780071624213"</f>
        <v>9780071624213</v>
      </c>
      <c r="C258" s="3" t="s">
        <v>1023</v>
      </c>
      <c r="D258" s="3" t="s">
        <v>1024</v>
      </c>
      <c r="E258" s="3" t="s">
        <v>14</v>
      </c>
      <c r="F258" s="3">
        <v>2011</v>
      </c>
      <c r="G258" s="4">
        <v>40909</v>
      </c>
      <c r="H258" s="3"/>
      <c r="I258" s="3"/>
      <c r="J258" s="3" t="s">
        <v>1025</v>
      </c>
      <c r="K258" s="3"/>
    </row>
    <row r="259" spans="1:11" x14ac:dyDescent="0.25">
      <c r="A259" s="3" t="s">
        <v>11</v>
      </c>
      <c r="B259" s="3" t="str">
        <f>"9780071805124"</f>
        <v>9780071805124</v>
      </c>
      <c r="C259" s="3" t="s">
        <v>1026</v>
      </c>
      <c r="D259" s="3" t="s">
        <v>1027</v>
      </c>
      <c r="E259" s="3" t="s">
        <v>14</v>
      </c>
      <c r="F259" s="3">
        <v>2014</v>
      </c>
      <c r="G259" s="4">
        <v>41793</v>
      </c>
      <c r="H259" s="3" t="s">
        <v>481</v>
      </c>
      <c r="I259" s="3" t="s">
        <v>37</v>
      </c>
      <c r="J259" s="3" t="s">
        <v>1028</v>
      </c>
      <c r="K259" s="3"/>
    </row>
    <row r="260" spans="1:11" x14ac:dyDescent="0.25">
      <c r="A260" s="3" t="s">
        <v>11</v>
      </c>
      <c r="B260" s="3" t="str">
        <f>"9780071701228"</f>
        <v>9780071701228</v>
      </c>
      <c r="C260" s="3" t="s">
        <v>1029</v>
      </c>
      <c r="D260" s="3" t="s">
        <v>1030</v>
      </c>
      <c r="E260" s="3" t="s">
        <v>14</v>
      </c>
      <c r="F260" s="3">
        <v>2010</v>
      </c>
      <c r="G260" s="4">
        <v>40909</v>
      </c>
      <c r="H260" s="3" t="s">
        <v>397</v>
      </c>
      <c r="I260" s="3" t="s">
        <v>27</v>
      </c>
      <c r="J260" s="3" t="s">
        <v>1031</v>
      </c>
      <c r="K260" s="3"/>
    </row>
    <row r="261" spans="1:11" x14ac:dyDescent="0.25">
      <c r="A261" s="3" t="s">
        <v>11</v>
      </c>
      <c r="B261" s="3" t="str">
        <f>"9781260441604"</f>
        <v>9781260441604</v>
      </c>
      <c r="C261" s="3" t="s">
        <v>1032</v>
      </c>
      <c r="D261" s="3" t="s">
        <v>1033</v>
      </c>
      <c r="E261" s="3" t="s">
        <v>14</v>
      </c>
      <c r="F261" s="3">
        <v>2020</v>
      </c>
      <c r="G261" s="4">
        <v>43972</v>
      </c>
      <c r="H261" s="3" t="s">
        <v>1034</v>
      </c>
      <c r="I261" s="3" t="s">
        <v>1035</v>
      </c>
      <c r="J261" s="3" t="s">
        <v>1036</v>
      </c>
      <c r="K261" s="3"/>
    </row>
    <row r="262" spans="1:11" x14ac:dyDescent="0.25">
      <c r="A262" s="3" t="s">
        <v>11</v>
      </c>
      <c r="B262" s="3" t="str">
        <f>"9780071495943"</f>
        <v>9780071495943</v>
      </c>
      <c r="C262" s="3" t="s">
        <v>1037</v>
      </c>
      <c r="D262" s="3" t="s">
        <v>1038</v>
      </c>
      <c r="E262" s="3" t="s">
        <v>14</v>
      </c>
      <c r="F262" s="3">
        <v>2008</v>
      </c>
      <c r="G262" s="4">
        <v>40909</v>
      </c>
      <c r="H262" s="3"/>
      <c r="I262" s="3"/>
      <c r="J262" s="3" t="s">
        <v>1039</v>
      </c>
      <c r="K262" s="3"/>
    </row>
    <row r="263" spans="1:11" x14ac:dyDescent="0.25">
      <c r="A263" s="3" t="s">
        <v>11</v>
      </c>
      <c r="B263" s="3" t="str">
        <f>"9780071488600"</f>
        <v>9780071488600</v>
      </c>
      <c r="C263" s="3" t="s">
        <v>1040</v>
      </c>
      <c r="D263" s="3" t="s">
        <v>1041</v>
      </c>
      <c r="E263" s="3" t="s">
        <v>14</v>
      </c>
      <c r="F263" s="3">
        <v>2008</v>
      </c>
      <c r="G263" s="4">
        <v>40909</v>
      </c>
      <c r="H263" s="3"/>
      <c r="I263" s="3"/>
      <c r="J263" s="3" t="s">
        <v>1042</v>
      </c>
      <c r="K263" s="3"/>
    </row>
    <row r="264" spans="1:11" x14ac:dyDescent="0.25">
      <c r="A264" s="3" t="s">
        <v>11</v>
      </c>
      <c r="B264" s="3" t="str">
        <f>"9780071428675"</f>
        <v>9780071428675</v>
      </c>
      <c r="C264" s="3" t="s">
        <v>1043</v>
      </c>
      <c r="D264" s="3" t="s">
        <v>1044</v>
      </c>
      <c r="E264" s="3" t="s">
        <v>14</v>
      </c>
      <c r="F264" s="3">
        <v>2007</v>
      </c>
      <c r="G264" s="4">
        <v>40909</v>
      </c>
      <c r="H264" s="3"/>
      <c r="I264" s="3"/>
      <c r="J264" s="3" t="s">
        <v>1045</v>
      </c>
      <c r="K264" s="3"/>
    </row>
    <row r="265" spans="1:11" x14ac:dyDescent="0.25">
      <c r="A265" s="3" t="s">
        <v>11</v>
      </c>
      <c r="B265" s="3" t="str">
        <f>"9781264573585"</f>
        <v>9781264573585</v>
      </c>
      <c r="C265" s="3" t="s">
        <v>1046</v>
      </c>
      <c r="D265" s="3" t="s">
        <v>1047</v>
      </c>
      <c r="E265" s="3" t="s">
        <v>14</v>
      </c>
      <c r="F265" s="3">
        <v>2023</v>
      </c>
      <c r="G265" s="4">
        <v>44977</v>
      </c>
      <c r="H265" s="3" t="s">
        <v>1048</v>
      </c>
      <c r="I265" s="3" t="s">
        <v>239</v>
      </c>
      <c r="J265" s="3" t="s">
        <v>1049</v>
      </c>
      <c r="K265" s="3"/>
    </row>
    <row r="266" spans="1:11" x14ac:dyDescent="0.25">
      <c r="A266" s="3" t="s">
        <v>11</v>
      </c>
      <c r="B266" s="3" t="str">
        <f>"9780070527683"</f>
        <v>9780070527683</v>
      </c>
      <c r="C266" s="3" t="s">
        <v>1050</v>
      </c>
      <c r="D266" s="3" t="s">
        <v>1051</v>
      </c>
      <c r="E266" s="3" t="s">
        <v>14</v>
      </c>
      <c r="F266" s="3">
        <v>1999</v>
      </c>
      <c r="G266" s="4">
        <v>40909</v>
      </c>
      <c r="H266" s="3"/>
      <c r="I266" s="3"/>
      <c r="J266" s="3" t="s">
        <v>1052</v>
      </c>
      <c r="K266" s="3"/>
    </row>
    <row r="267" spans="1:11" x14ac:dyDescent="0.25">
      <c r="A267" s="3" t="s">
        <v>11</v>
      </c>
      <c r="B267" s="3" t="str">
        <f>"9780071771115"</f>
        <v>9780071771115</v>
      </c>
      <c r="C267" s="3" t="s">
        <v>1053</v>
      </c>
      <c r="D267" s="3" t="s">
        <v>1054</v>
      </c>
      <c r="E267" s="3" t="s">
        <v>14</v>
      </c>
      <c r="F267" s="3">
        <v>2011</v>
      </c>
      <c r="G267" s="4">
        <v>41879</v>
      </c>
      <c r="H267" s="3"/>
      <c r="I267" s="3"/>
      <c r="J267" s="3" t="s">
        <v>1055</v>
      </c>
      <c r="K267" s="3"/>
    </row>
    <row r="268" spans="1:11" x14ac:dyDescent="0.25">
      <c r="A268" s="3" t="s">
        <v>11</v>
      </c>
      <c r="B268" s="3" t="str">
        <f>"9781259587665"</f>
        <v>9781259587665</v>
      </c>
      <c r="C268" s="3" t="s">
        <v>1056</v>
      </c>
      <c r="D268" s="3" t="s">
        <v>1057</v>
      </c>
      <c r="E268" s="3" t="s">
        <v>14</v>
      </c>
      <c r="F268" s="3">
        <v>2016</v>
      </c>
      <c r="G268" s="4">
        <v>42550</v>
      </c>
      <c r="H268" s="3" t="s">
        <v>1058</v>
      </c>
      <c r="I268" s="3" t="s">
        <v>574</v>
      </c>
      <c r="J268" s="3" t="s">
        <v>1059</v>
      </c>
      <c r="K268" s="3"/>
    </row>
    <row r="269" spans="1:11" x14ac:dyDescent="0.25">
      <c r="A269" s="3" t="s">
        <v>11</v>
      </c>
      <c r="B269" s="3" t="str">
        <f>"9780071789943"</f>
        <v>9780071789943</v>
      </c>
      <c r="C269" s="3" t="s">
        <v>1060</v>
      </c>
      <c r="D269" s="3" t="s">
        <v>1061</v>
      </c>
      <c r="E269" s="3" t="s">
        <v>14</v>
      </c>
      <c r="F269" s="3">
        <v>2014</v>
      </c>
      <c r="G269" s="4">
        <v>41971</v>
      </c>
      <c r="H269" s="3" t="s">
        <v>1062</v>
      </c>
      <c r="I269" s="3" t="s">
        <v>47</v>
      </c>
      <c r="J269" s="3" t="s">
        <v>1063</v>
      </c>
      <c r="K269" s="3"/>
    </row>
    <row r="270" spans="1:11" x14ac:dyDescent="0.25">
      <c r="A270" s="3" t="s">
        <v>11</v>
      </c>
      <c r="B270" s="3" t="str">
        <f>"9780071609180"</f>
        <v>9780071609180</v>
      </c>
      <c r="C270" s="3" t="s">
        <v>1064</v>
      </c>
      <c r="D270" s="3" t="s">
        <v>1065</v>
      </c>
      <c r="E270" s="3" t="s">
        <v>14</v>
      </c>
      <c r="F270" s="3">
        <v>2009</v>
      </c>
      <c r="G270" s="4">
        <v>40909</v>
      </c>
      <c r="H270" s="3"/>
      <c r="I270" s="3"/>
      <c r="J270" s="3" t="s">
        <v>1066</v>
      </c>
      <c r="K270" s="3"/>
    </row>
    <row r="271" spans="1:11" x14ac:dyDescent="0.25">
      <c r="A271" s="3" t="s">
        <v>11</v>
      </c>
      <c r="B271" s="3" t="str">
        <f>"9780071599214"</f>
        <v>9780071599214</v>
      </c>
      <c r="C271" s="3" t="s">
        <v>1067</v>
      </c>
      <c r="D271" s="3" t="s">
        <v>1068</v>
      </c>
      <c r="E271" s="3" t="s">
        <v>14</v>
      </c>
      <c r="F271" s="3">
        <v>2009</v>
      </c>
      <c r="G271" s="4">
        <v>40909</v>
      </c>
      <c r="H271" s="3"/>
      <c r="I271" s="3"/>
      <c r="J271" s="3" t="s">
        <v>1069</v>
      </c>
      <c r="K271" s="3"/>
    </row>
    <row r="272" spans="1:11" x14ac:dyDescent="0.25">
      <c r="A272" s="3" t="s">
        <v>11</v>
      </c>
      <c r="B272" s="3" t="str">
        <f>"9781260473599"</f>
        <v>9781260473599</v>
      </c>
      <c r="C272" s="3" t="s">
        <v>1070</v>
      </c>
      <c r="D272" s="3" t="s">
        <v>1071</v>
      </c>
      <c r="E272" s="3" t="s">
        <v>14</v>
      </c>
      <c r="F272" s="3">
        <v>2022</v>
      </c>
      <c r="G272" s="4">
        <v>44522</v>
      </c>
      <c r="H272" s="3" t="s">
        <v>1072</v>
      </c>
      <c r="I272" s="3" t="s">
        <v>1073</v>
      </c>
      <c r="J272" s="3" t="s">
        <v>1074</v>
      </c>
      <c r="K272" s="3"/>
    </row>
    <row r="273" spans="1:11" x14ac:dyDescent="0.25">
      <c r="A273" s="3" t="s">
        <v>11</v>
      </c>
      <c r="B273" s="3" t="str">
        <f>"9780071809511"</f>
        <v>9780071809511</v>
      </c>
      <c r="C273" s="3" t="s">
        <v>1075</v>
      </c>
      <c r="D273" s="3" t="s">
        <v>1076</v>
      </c>
      <c r="E273" s="3" t="s">
        <v>14</v>
      </c>
      <c r="F273" s="3">
        <v>2013</v>
      </c>
      <c r="G273" s="4">
        <v>41622</v>
      </c>
      <c r="H273" s="3" t="s">
        <v>878</v>
      </c>
      <c r="I273" s="3" t="s">
        <v>239</v>
      </c>
      <c r="J273" s="3" t="s">
        <v>1077</v>
      </c>
      <c r="K273" s="3"/>
    </row>
    <row r="274" spans="1:11" x14ac:dyDescent="0.25">
      <c r="A274" s="3" t="s">
        <v>11</v>
      </c>
      <c r="B274" s="3" t="str">
        <f>"9780071745703"</f>
        <v>9780071745703</v>
      </c>
      <c r="C274" s="3" t="s">
        <v>1078</v>
      </c>
      <c r="D274" s="3" t="s">
        <v>1079</v>
      </c>
      <c r="E274" s="3" t="s">
        <v>14</v>
      </c>
      <c r="F274" s="3">
        <v>2011</v>
      </c>
      <c r="G274" s="4">
        <v>41449</v>
      </c>
      <c r="H274" s="3" t="s">
        <v>113</v>
      </c>
      <c r="I274" s="3" t="s">
        <v>27</v>
      </c>
      <c r="J274" s="3" t="s">
        <v>1080</v>
      </c>
      <c r="K274" s="3"/>
    </row>
    <row r="275" spans="1:11" x14ac:dyDescent="0.25">
      <c r="A275" s="3" t="s">
        <v>11</v>
      </c>
      <c r="B275" s="3" t="str">
        <f>"9780071763271"</f>
        <v>9780071763271</v>
      </c>
      <c r="C275" s="3" t="s">
        <v>1081</v>
      </c>
      <c r="D275" s="3" t="s">
        <v>30</v>
      </c>
      <c r="E275" s="3" t="s">
        <v>14</v>
      </c>
      <c r="F275" s="3">
        <v>2011</v>
      </c>
      <c r="G275" s="4">
        <v>41281</v>
      </c>
      <c r="H275" s="3" t="s">
        <v>1082</v>
      </c>
      <c r="I275" s="3" t="s">
        <v>32</v>
      </c>
      <c r="J275" s="3" t="s">
        <v>1083</v>
      </c>
      <c r="K275" s="3"/>
    </row>
    <row r="276" spans="1:11" x14ac:dyDescent="0.25">
      <c r="A276" s="3" t="s">
        <v>11</v>
      </c>
      <c r="B276" s="3" t="str">
        <f>"9781265513320"</f>
        <v>9781265513320</v>
      </c>
      <c r="C276" s="3" t="s">
        <v>1084</v>
      </c>
      <c r="D276" s="3" t="s">
        <v>1085</v>
      </c>
      <c r="E276" s="3" t="s">
        <v>14</v>
      </c>
      <c r="F276" s="3">
        <v>2024</v>
      </c>
      <c r="G276" s="4">
        <v>45324</v>
      </c>
      <c r="H276" s="3" t="s">
        <v>229</v>
      </c>
      <c r="I276" s="3" t="s">
        <v>230</v>
      </c>
      <c r="J276" s="3" t="s">
        <v>1086</v>
      </c>
      <c r="K276" s="3"/>
    </row>
    <row r="277" spans="1:11" x14ac:dyDescent="0.25">
      <c r="A277" s="3" t="s">
        <v>11</v>
      </c>
      <c r="B277" s="3" t="str">
        <f>"9780071475730"</f>
        <v>9780071475730</v>
      </c>
      <c r="C277" s="3" t="s">
        <v>1087</v>
      </c>
      <c r="D277" s="3" t="s">
        <v>1088</v>
      </c>
      <c r="E277" s="3" t="s">
        <v>14</v>
      </c>
      <c r="F277" s="3">
        <v>2007</v>
      </c>
      <c r="G277" s="4">
        <v>41816</v>
      </c>
      <c r="H277" s="3" t="s">
        <v>1089</v>
      </c>
      <c r="I277" s="3" t="s">
        <v>1090</v>
      </c>
      <c r="J277" s="3" t="s">
        <v>1091</v>
      </c>
      <c r="K277" s="3"/>
    </row>
    <row r="278" spans="1:11" x14ac:dyDescent="0.25">
      <c r="A278" s="3" t="s">
        <v>11</v>
      </c>
      <c r="B278" s="3" t="str">
        <f>"9781264675913"</f>
        <v>9781264675913</v>
      </c>
      <c r="C278" s="3" t="s">
        <v>1092</v>
      </c>
      <c r="D278" s="3" t="s">
        <v>1093</v>
      </c>
      <c r="E278" s="3" t="s">
        <v>14</v>
      </c>
      <c r="F278" s="3">
        <v>2024</v>
      </c>
      <c r="G278" s="4">
        <v>45252</v>
      </c>
      <c r="H278" s="3" t="s">
        <v>1094</v>
      </c>
      <c r="I278" s="3" t="s">
        <v>1095</v>
      </c>
      <c r="J278" s="3" t="s">
        <v>1096</v>
      </c>
      <c r="K278" s="3"/>
    </row>
    <row r="279" spans="1:11" x14ac:dyDescent="0.25">
      <c r="A279" s="3" t="s">
        <v>11</v>
      </c>
      <c r="B279" s="3" t="str">
        <f>"9781260468519"</f>
        <v>9781260468519</v>
      </c>
      <c r="C279" s="3" t="s">
        <v>1097</v>
      </c>
      <c r="D279" s="3" t="s">
        <v>1098</v>
      </c>
      <c r="E279" s="3" t="s">
        <v>14</v>
      </c>
      <c r="F279" s="3">
        <v>2021</v>
      </c>
      <c r="G279" s="4">
        <v>44953</v>
      </c>
      <c r="H279" s="3" t="s">
        <v>1099</v>
      </c>
      <c r="I279" s="3" t="s">
        <v>47</v>
      </c>
      <c r="J279" s="3" t="s">
        <v>1100</v>
      </c>
      <c r="K279" s="3"/>
    </row>
    <row r="280" spans="1:11" x14ac:dyDescent="0.25">
      <c r="A280" s="3" t="s">
        <v>11</v>
      </c>
      <c r="B280" s="3" t="str">
        <f>"9780071490238"</f>
        <v>9780071490238</v>
      </c>
      <c r="C280" s="3" t="s">
        <v>1101</v>
      </c>
      <c r="D280" s="3" t="s">
        <v>1102</v>
      </c>
      <c r="E280" s="3" t="s">
        <v>14</v>
      </c>
      <c r="F280" s="3">
        <v>2008</v>
      </c>
      <c r="G280" s="4">
        <v>40909</v>
      </c>
      <c r="H280" s="3"/>
      <c r="I280" s="3"/>
      <c r="J280" s="3" t="s">
        <v>1103</v>
      </c>
      <c r="K280" s="3"/>
    </row>
    <row r="281" spans="1:11" x14ac:dyDescent="0.25">
      <c r="A281" s="3" t="s">
        <v>11</v>
      </c>
      <c r="B281" s="3" t="str">
        <f>"9781260460537"</f>
        <v>9781260460537</v>
      </c>
      <c r="C281" s="3" t="s">
        <v>1104</v>
      </c>
      <c r="D281" s="3" t="s">
        <v>1105</v>
      </c>
      <c r="E281" s="3" t="s">
        <v>14</v>
      </c>
      <c r="F281" s="3">
        <v>2021</v>
      </c>
      <c r="G281" s="4">
        <v>44224</v>
      </c>
      <c r="H281" s="3" t="s">
        <v>1106</v>
      </c>
      <c r="I281" s="3" t="s">
        <v>47</v>
      </c>
      <c r="J281" s="3" t="s">
        <v>1107</v>
      </c>
      <c r="K281" s="3"/>
    </row>
    <row r="282" spans="1:11" x14ac:dyDescent="0.25">
      <c r="A282" s="3" t="s">
        <v>11</v>
      </c>
      <c r="B282" s="3" t="str">
        <f>"9781259643613"</f>
        <v>9781259643613</v>
      </c>
      <c r="C282" s="3" t="s">
        <v>1108</v>
      </c>
      <c r="D282" s="3" t="s">
        <v>1109</v>
      </c>
      <c r="E282" s="3" t="s">
        <v>14</v>
      </c>
      <c r="F282" s="3">
        <v>2017</v>
      </c>
      <c r="G282" s="4">
        <v>42403</v>
      </c>
      <c r="H282" s="3" t="s">
        <v>46</v>
      </c>
      <c r="I282" s="3" t="s">
        <v>47</v>
      </c>
      <c r="J282" s="3" t="s">
        <v>1110</v>
      </c>
      <c r="K282" s="3"/>
    </row>
    <row r="283" spans="1:11" x14ac:dyDescent="0.25">
      <c r="A283" s="3" t="s">
        <v>11</v>
      </c>
      <c r="B283" s="3" t="str">
        <f>"9780071455060"</f>
        <v>9780071455060</v>
      </c>
      <c r="C283" s="3" t="s">
        <v>1111</v>
      </c>
      <c r="D283" s="3" t="s">
        <v>1112</v>
      </c>
      <c r="E283" s="3" t="s">
        <v>14</v>
      </c>
      <c r="F283" s="3">
        <v>2005</v>
      </c>
      <c r="G283" s="4">
        <v>40909</v>
      </c>
      <c r="H283" s="3"/>
      <c r="I283" s="3"/>
      <c r="J283" s="3" t="s">
        <v>1113</v>
      </c>
      <c r="K283" s="3"/>
    </row>
    <row r="284" spans="1:11" x14ac:dyDescent="0.25">
      <c r="A284" s="3" t="s">
        <v>11</v>
      </c>
      <c r="B284" s="3" t="str">
        <f>"9781260464344"</f>
        <v>9781260464344</v>
      </c>
      <c r="C284" s="3" t="s">
        <v>1114</v>
      </c>
      <c r="D284" s="3" t="s">
        <v>1115</v>
      </c>
      <c r="E284" s="3" t="s">
        <v>14</v>
      </c>
      <c r="F284" s="3">
        <v>2022</v>
      </c>
      <c r="G284" s="4">
        <v>44559</v>
      </c>
      <c r="H284" s="3" t="s">
        <v>1116</v>
      </c>
      <c r="I284" s="3" t="s">
        <v>16</v>
      </c>
      <c r="J284" s="3" t="s">
        <v>1117</v>
      </c>
      <c r="K284" s="3"/>
    </row>
    <row r="285" spans="1:11" x14ac:dyDescent="0.25">
      <c r="A285" s="3" t="s">
        <v>11</v>
      </c>
      <c r="B285" s="3" t="str">
        <f>"9780071473590"</f>
        <v>9780071473590</v>
      </c>
      <c r="C285" s="3" t="s">
        <v>1118</v>
      </c>
      <c r="D285" s="3" t="s">
        <v>1119</v>
      </c>
      <c r="E285" s="3" t="s">
        <v>14</v>
      </c>
      <c r="F285" s="3">
        <v>2007</v>
      </c>
      <c r="G285" s="4">
        <v>41941</v>
      </c>
      <c r="H285" s="3" t="s">
        <v>1082</v>
      </c>
      <c r="I285" s="3" t="s">
        <v>32</v>
      </c>
      <c r="J285" s="3" t="s">
        <v>1120</v>
      </c>
      <c r="K285" s="3"/>
    </row>
    <row r="286" spans="1:11" x14ac:dyDescent="0.25">
      <c r="A286" s="3" t="s">
        <v>11</v>
      </c>
      <c r="B286" s="3" t="str">
        <f>"9781260031317"</f>
        <v>9781260031317</v>
      </c>
      <c r="C286" s="3" t="s">
        <v>1121</v>
      </c>
      <c r="D286" s="3" t="s">
        <v>1122</v>
      </c>
      <c r="E286" s="3" t="s">
        <v>14</v>
      </c>
      <c r="F286" s="3">
        <v>2018</v>
      </c>
      <c r="G286" s="4">
        <v>43277</v>
      </c>
      <c r="H286" s="3" t="s">
        <v>41</v>
      </c>
      <c r="I286" s="3" t="s">
        <v>42</v>
      </c>
      <c r="J286" s="3" t="s">
        <v>1123</v>
      </c>
      <c r="K286" s="3"/>
    </row>
    <row r="287" spans="1:11" x14ac:dyDescent="0.25">
      <c r="A287" s="3" t="s">
        <v>11</v>
      </c>
      <c r="B287" s="3" t="str">
        <f>"9780070656925"</f>
        <v>9780070656925</v>
      </c>
      <c r="C287" s="3" t="s">
        <v>1124</v>
      </c>
      <c r="D287" s="3" t="s">
        <v>1125</v>
      </c>
      <c r="E287" s="3" t="s">
        <v>14</v>
      </c>
      <c r="F287" s="3">
        <v>2008</v>
      </c>
      <c r="G287" s="3"/>
      <c r="H287" s="3"/>
      <c r="I287" s="3"/>
      <c r="J287" s="3" t="s">
        <v>1126</v>
      </c>
      <c r="K287" s="3"/>
    </row>
    <row r="288" spans="1:11" x14ac:dyDescent="0.25">
      <c r="A288" s="3" t="s">
        <v>11</v>
      </c>
      <c r="B288" s="3" t="str">
        <f>"9780071819251"</f>
        <v>9780071819251</v>
      </c>
      <c r="C288" s="3" t="s">
        <v>1127</v>
      </c>
      <c r="D288" s="3" t="s">
        <v>40</v>
      </c>
      <c r="E288" s="3" t="s">
        <v>14</v>
      </c>
      <c r="F288" s="3">
        <v>2014</v>
      </c>
      <c r="G288" s="4">
        <v>42095</v>
      </c>
      <c r="H288" s="3"/>
      <c r="I288" s="3"/>
      <c r="J288" s="3" t="s">
        <v>1128</v>
      </c>
      <c r="K288" s="3"/>
    </row>
    <row r="289" spans="1:11" x14ac:dyDescent="0.25">
      <c r="A289" s="3" t="s">
        <v>11</v>
      </c>
      <c r="B289" s="3" t="str">
        <f>"9780071359672"</f>
        <v>9780071359672</v>
      </c>
      <c r="C289" s="3" t="s">
        <v>1129</v>
      </c>
      <c r="D289" s="3" t="s">
        <v>1130</v>
      </c>
      <c r="E289" s="3" t="s">
        <v>14</v>
      </c>
      <c r="F289" s="3">
        <v>1999</v>
      </c>
      <c r="G289" s="4">
        <v>40910</v>
      </c>
      <c r="H289" s="3"/>
      <c r="I289" s="3"/>
      <c r="J289" s="3" t="s">
        <v>1131</v>
      </c>
      <c r="K289" s="3"/>
    </row>
    <row r="290" spans="1:11" x14ac:dyDescent="0.25">
      <c r="A290" s="3" t="s">
        <v>11</v>
      </c>
      <c r="B290" s="3" t="str">
        <f>"9780070126183"</f>
        <v>9780070126183</v>
      </c>
      <c r="C290" s="3" t="s">
        <v>1132</v>
      </c>
      <c r="D290" s="3" t="s">
        <v>1133</v>
      </c>
      <c r="E290" s="3" t="s">
        <v>14</v>
      </c>
      <c r="F290" s="3">
        <v>2000</v>
      </c>
      <c r="G290" s="4">
        <v>40909</v>
      </c>
      <c r="H290" s="3" t="s">
        <v>131</v>
      </c>
      <c r="I290" s="3" t="s">
        <v>27</v>
      </c>
      <c r="J290" s="3" t="s">
        <v>1134</v>
      </c>
      <c r="K290" s="3"/>
    </row>
    <row r="291" spans="1:11" x14ac:dyDescent="0.25">
      <c r="A291" s="3" t="s">
        <v>11</v>
      </c>
      <c r="B291" s="3" t="str">
        <f>"9780070144569"</f>
        <v>9780070144569</v>
      </c>
      <c r="C291" s="3" t="s">
        <v>1135</v>
      </c>
      <c r="D291" s="3" t="s">
        <v>1136</v>
      </c>
      <c r="E291" s="3" t="s">
        <v>14</v>
      </c>
      <c r="F291" s="3">
        <v>2010</v>
      </c>
      <c r="G291" s="4">
        <v>41941</v>
      </c>
      <c r="H291" s="3" t="s">
        <v>1137</v>
      </c>
      <c r="I291" s="3" t="s">
        <v>67</v>
      </c>
      <c r="J291" s="3" t="s">
        <v>1138</v>
      </c>
      <c r="K291" s="3"/>
    </row>
    <row r="292" spans="1:11" x14ac:dyDescent="0.25">
      <c r="A292" s="3" t="s">
        <v>11</v>
      </c>
      <c r="B292" s="3" t="str">
        <f>"9780070181311"</f>
        <v>9780070181311</v>
      </c>
      <c r="C292" s="3" t="s">
        <v>1139</v>
      </c>
      <c r="D292" s="3" t="s">
        <v>1140</v>
      </c>
      <c r="E292" s="3" t="s">
        <v>14</v>
      </c>
      <c r="F292" s="3">
        <v>1999</v>
      </c>
      <c r="G292" s="4">
        <v>41773</v>
      </c>
      <c r="H292" s="3" t="s">
        <v>1141</v>
      </c>
      <c r="I292" s="3" t="s">
        <v>1142</v>
      </c>
      <c r="J292" s="3" t="s">
        <v>1143</v>
      </c>
      <c r="K292" s="3"/>
    </row>
    <row r="293" spans="1:11" x14ac:dyDescent="0.25">
      <c r="A293" s="3" t="s">
        <v>11</v>
      </c>
      <c r="B293" s="3" t="str">
        <f>"9780070045316"</f>
        <v>9780070045316</v>
      </c>
      <c r="C293" s="3" t="s">
        <v>1144</v>
      </c>
      <c r="D293" s="3" t="s">
        <v>1145</v>
      </c>
      <c r="E293" s="3" t="s">
        <v>14</v>
      </c>
      <c r="F293" s="3">
        <v>1981</v>
      </c>
      <c r="G293" s="4">
        <v>42181</v>
      </c>
      <c r="H293" s="3" t="s">
        <v>1146</v>
      </c>
      <c r="I293" s="3" t="s">
        <v>569</v>
      </c>
      <c r="J293" s="3" t="s">
        <v>1147</v>
      </c>
      <c r="K293" s="3"/>
    </row>
    <row r="294" spans="1:11" x14ac:dyDescent="0.25">
      <c r="A294" s="3" t="s">
        <v>11</v>
      </c>
      <c r="B294" s="3" t="str">
        <f>"9780070067066"</f>
        <v>9780070067066</v>
      </c>
      <c r="C294" s="3" t="s">
        <v>1148</v>
      </c>
      <c r="D294" s="3" t="s">
        <v>1149</v>
      </c>
      <c r="E294" s="3" t="s">
        <v>14</v>
      </c>
      <c r="F294" s="3">
        <v>2001</v>
      </c>
      <c r="G294" s="4">
        <v>40909</v>
      </c>
      <c r="H294" s="3" t="s">
        <v>182</v>
      </c>
      <c r="I294" s="3" t="s">
        <v>67</v>
      </c>
      <c r="J294" s="3" t="s">
        <v>1150</v>
      </c>
      <c r="K294" s="3"/>
    </row>
    <row r="295" spans="1:11" x14ac:dyDescent="0.25">
      <c r="A295" s="3" t="s">
        <v>11</v>
      </c>
      <c r="B295" s="3" t="str">
        <f>"9780070067172"</f>
        <v>9780070067172</v>
      </c>
      <c r="C295" s="3" t="s">
        <v>1151</v>
      </c>
      <c r="D295" s="3" t="s">
        <v>1152</v>
      </c>
      <c r="E295" s="3" t="s">
        <v>14</v>
      </c>
      <c r="F295" s="3">
        <v>2001</v>
      </c>
      <c r="G295" s="4">
        <v>40909</v>
      </c>
      <c r="H295" s="3" t="s">
        <v>525</v>
      </c>
      <c r="I295" s="3" t="s">
        <v>27</v>
      </c>
      <c r="J295" s="3" t="s">
        <v>1153</v>
      </c>
      <c r="K295" s="3"/>
    </row>
    <row r="296" spans="1:11" x14ac:dyDescent="0.25">
      <c r="A296" s="3" t="s">
        <v>11</v>
      </c>
      <c r="B296" s="3" t="str">
        <f>"9780071459068"</f>
        <v>9780071459068</v>
      </c>
      <c r="C296" s="3" t="s">
        <v>1154</v>
      </c>
      <c r="D296" s="3" t="s">
        <v>1155</v>
      </c>
      <c r="E296" s="3" t="s">
        <v>14</v>
      </c>
      <c r="F296" s="3">
        <v>2008</v>
      </c>
      <c r="G296" s="4">
        <v>40909</v>
      </c>
      <c r="H296" s="3" t="s">
        <v>1156</v>
      </c>
      <c r="I296" s="3" t="s">
        <v>154</v>
      </c>
      <c r="J296" s="3" t="s">
        <v>1157</v>
      </c>
      <c r="K296" s="3"/>
    </row>
    <row r="297" spans="1:11" x14ac:dyDescent="0.25">
      <c r="A297" s="3" t="s">
        <v>11</v>
      </c>
      <c r="B297" s="3" t="str">
        <f>"9780071713320"</f>
        <v>9780071713320</v>
      </c>
      <c r="C297" s="3" t="s">
        <v>1158</v>
      </c>
      <c r="D297" s="3" t="s">
        <v>1159</v>
      </c>
      <c r="E297" s="3" t="s">
        <v>14</v>
      </c>
      <c r="F297" s="3" t="s">
        <v>1160</v>
      </c>
      <c r="G297" s="4">
        <v>40909</v>
      </c>
      <c r="H297" s="3" t="s">
        <v>191</v>
      </c>
      <c r="I297" s="3" t="s">
        <v>192</v>
      </c>
      <c r="J297" s="3" t="s">
        <v>1161</v>
      </c>
      <c r="K297" s="3"/>
    </row>
    <row r="298" spans="1:11" x14ac:dyDescent="0.25">
      <c r="A298" s="3" t="s">
        <v>11</v>
      </c>
      <c r="B298" s="3" t="str">
        <f>"9781260474800"</f>
        <v>9781260474800</v>
      </c>
      <c r="C298" s="3" t="s">
        <v>1162</v>
      </c>
      <c r="D298" s="3" t="s">
        <v>738</v>
      </c>
      <c r="E298" s="3" t="s">
        <v>14</v>
      </c>
      <c r="F298" s="3">
        <v>2021</v>
      </c>
      <c r="G298" s="4">
        <v>44405</v>
      </c>
      <c r="H298" s="3" t="s">
        <v>117</v>
      </c>
      <c r="I298" s="3" t="s">
        <v>118</v>
      </c>
      <c r="J298" s="3" t="s">
        <v>1163</v>
      </c>
      <c r="K298" s="3"/>
    </row>
    <row r="299" spans="1:11" x14ac:dyDescent="0.25">
      <c r="A299" s="3" t="s">
        <v>11</v>
      </c>
      <c r="B299" s="3" t="str">
        <f>"9780071614696"</f>
        <v>9780071614696</v>
      </c>
      <c r="C299" s="3" t="s">
        <v>1164</v>
      </c>
      <c r="D299" s="3" t="s">
        <v>1165</v>
      </c>
      <c r="E299" s="3" t="s">
        <v>14</v>
      </c>
      <c r="F299" s="3">
        <v>2010</v>
      </c>
      <c r="G299" s="4">
        <v>40909</v>
      </c>
      <c r="H299" s="3" t="s">
        <v>67</v>
      </c>
      <c r="I299" s="3" t="s">
        <v>67</v>
      </c>
      <c r="J299" s="3" t="s">
        <v>1166</v>
      </c>
      <c r="K299" s="3"/>
    </row>
    <row r="300" spans="1:11" x14ac:dyDescent="0.25">
      <c r="A300" s="3" t="s">
        <v>11</v>
      </c>
      <c r="B300" s="3" t="str">
        <f>"9780071458863"</f>
        <v>9780071458863</v>
      </c>
      <c r="C300" s="3" t="s">
        <v>1167</v>
      </c>
      <c r="D300" s="3" t="s">
        <v>1165</v>
      </c>
      <c r="E300" s="3" t="s">
        <v>14</v>
      </c>
      <c r="F300" s="3">
        <v>2006</v>
      </c>
      <c r="G300" s="4">
        <v>40909</v>
      </c>
      <c r="H300" s="3" t="s">
        <v>1168</v>
      </c>
      <c r="I300" s="3" t="s">
        <v>1168</v>
      </c>
      <c r="J300" s="3" t="s">
        <v>1169</v>
      </c>
      <c r="K300" s="3"/>
    </row>
    <row r="301" spans="1:11" x14ac:dyDescent="0.25">
      <c r="A301" s="3" t="s">
        <v>11</v>
      </c>
      <c r="B301" s="3" t="str">
        <f>"9780071464628"</f>
        <v>9780071464628</v>
      </c>
      <c r="C301" s="3" t="s">
        <v>1170</v>
      </c>
      <c r="D301" s="3" t="s">
        <v>1171</v>
      </c>
      <c r="E301" s="3" t="s">
        <v>14</v>
      </c>
      <c r="F301" s="3">
        <v>2009</v>
      </c>
      <c r="G301" s="4">
        <v>40909</v>
      </c>
      <c r="H301" s="3" t="s">
        <v>1172</v>
      </c>
      <c r="I301" s="3" t="s">
        <v>1173</v>
      </c>
      <c r="J301" s="3" t="s">
        <v>1174</v>
      </c>
      <c r="K301" s="3"/>
    </row>
    <row r="302" spans="1:11" x14ac:dyDescent="0.25">
      <c r="A302" s="3" t="s">
        <v>11</v>
      </c>
      <c r="B302" s="3" t="str">
        <f>"9781260462869"</f>
        <v>9781260462869</v>
      </c>
      <c r="C302" s="3" t="s">
        <v>1175</v>
      </c>
      <c r="D302" s="3" t="s">
        <v>1176</v>
      </c>
      <c r="E302" s="3" t="s">
        <v>14</v>
      </c>
      <c r="F302" s="3">
        <v>2021</v>
      </c>
      <c r="G302" s="4">
        <v>44257</v>
      </c>
      <c r="H302" s="3" t="s">
        <v>329</v>
      </c>
      <c r="I302" s="3" t="s">
        <v>140</v>
      </c>
      <c r="J302" s="3" t="s">
        <v>1177</v>
      </c>
      <c r="K302" s="3"/>
    </row>
    <row r="303" spans="1:11" x14ac:dyDescent="0.25">
      <c r="A303" s="3" t="s">
        <v>11</v>
      </c>
      <c r="B303" s="3" t="str">
        <f>"9781260461466"</f>
        <v>9781260461466</v>
      </c>
      <c r="C303" s="3" t="s">
        <v>1178</v>
      </c>
      <c r="D303" s="3" t="s">
        <v>1179</v>
      </c>
      <c r="E303" s="3" t="s">
        <v>14</v>
      </c>
      <c r="F303" s="3">
        <v>2022</v>
      </c>
      <c r="G303" s="4">
        <v>44692</v>
      </c>
      <c r="H303" s="3" t="s">
        <v>15</v>
      </c>
      <c r="I303" s="3" t="s">
        <v>16</v>
      </c>
      <c r="J303" s="3" t="s">
        <v>1180</v>
      </c>
      <c r="K303" s="3"/>
    </row>
    <row r="304" spans="1:11" x14ac:dyDescent="0.25">
      <c r="A304" s="3" t="s">
        <v>11</v>
      </c>
      <c r="B304" s="3" t="str">
        <f>"9781260468489"</f>
        <v>9781260468489</v>
      </c>
      <c r="C304" s="3" t="s">
        <v>1181</v>
      </c>
      <c r="D304" s="3" t="s">
        <v>1182</v>
      </c>
      <c r="E304" s="3" t="s">
        <v>14</v>
      </c>
      <c r="F304" s="3">
        <v>2021</v>
      </c>
      <c r="G304" s="4">
        <v>44461</v>
      </c>
      <c r="H304" s="3" t="s">
        <v>1183</v>
      </c>
      <c r="I304" s="3" t="s">
        <v>67</v>
      </c>
      <c r="J304" s="3" t="s">
        <v>1184</v>
      </c>
      <c r="K304" s="3"/>
    </row>
    <row r="305" spans="1:11" x14ac:dyDescent="0.25">
      <c r="A305" s="3" t="s">
        <v>11</v>
      </c>
      <c r="B305" s="3" t="str">
        <f>"9780070684997"</f>
        <v>9780070684997</v>
      </c>
      <c r="C305" s="3" t="s">
        <v>1185</v>
      </c>
      <c r="D305" s="3" t="s">
        <v>1186</v>
      </c>
      <c r="E305" s="3" t="s">
        <v>14</v>
      </c>
      <c r="F305" s="3">
        <v>2002</v>
      </c>
      <c r="G305" s="4">
        <v>41254</v>
      </c>
      <c r="H305" s="3" t="s">
        <v>1187</v>
      </c>
      <c r="I305" s="3" t="s">
        <v>1188</v>
      </c>
      <c r="J305" s="3" t="s">
        <v>1189</v>
      </c>
      <c r="K305" s="3"/>
    </row>
    <row r="306" spans="1:11" x14ac:dyDescent="0.25">
      <c r="A306" s="3" t="s">
        <v>11</v>
      </c>
      <c r="B306" s="3" t="str">
        <f>"9780071460453"</f>
        <v>9780071460453</v>
      </c>
      <c r="C306" s="3" t="s">
        <v>1190</v>
      </c>
      <c r="D306" s="3" t="s">
        <v>1191</v>
      </c>
      <c r="E306" s="3" t="s">
        <v>14</v>
      </c>
      <c r="F306" s="3">
        <v>2006</v>
      </c>
      <c r="G306" s="4">
        <v>40909</v>
      </c>
      <c r="H306" s="3" t="s">
        <v>1192</v>
      </c>
      <c r="I306" s="3" t="s">
        <v>37</v>
      </c>
      <c r="J306" s="3" t="s">
        <v>1193</v>
      </c>
      <c r="K306" s="3"/>
    </row>
    <row r="307" spans="1:11" x14ac:dyDescent="0.25">
      <c r="A307" s="3" t="s">
        <v>11</v>
      </c>
      <c r="B307" s="3" t="str">
        <f>"9780071637930"</f>
        <v>9780071637930</v>
      </c>
      <c r="C307" s="3" t="s">
        <v>1194</v>
      </c>
      <c r="D307" s="3" t="s">
        <v>1195</v>
      </c>
      <c r="E307" s="3" t="s">
        <v>14</v>
      </c>
      <c r="F307" s="3">
        <v>2011</v>
      </c>
      <c r="G307" s="4">
        <v>41249</v>
      </c>
      <c r="H307" s="3" t="s">
        <v>397</v>
      </c>
      <c r="I307" s="3" t="s">
        <v>27</v>
      </c>
      <c r="J307" s="3" t="s">
        <v>1196</v>
      </c>
      <c r="K307" s="3"/>
    </row>
    <row r="308" spans="1:11" x14ac:dyDescent="0.25">
      <c r="A308" s="3" t="s">
        <v>11</v>
      </c>
      <c r="B308" s="3" t="str">
        <f>"9780071665544"</f>
        <v>9780071665544</v>
      </c>
      <c r="C308" s="3" t="s">
        <v>1197</v>
      </c>
      <c r="D308" s="3" t="s">
        <v>1198</v>
      </c>
      <c r="E308" s="3" t="s">
        <v>14</v>
      </c>
      <c r="F308" s="3">
        <v>2010</v>
      </c>
      <c r="G308" s="4">
        <v>41311</v>
      </c>
      <c r="H308" s="3" t="s">
        <v>1199</v>
      </c>
      <c r="I308" s="3" t="s">
        <v>855</v>
      </c>
      <c r="J308" s="3" t="s">
        <v>1200</v>
      </c>
      <c r="K308" s="3"/>
    </row>
    <row r="309" spans="1:11" x14ac:dyDescent="0.25">
      <c r="A309" s="3" t="s">
        <v>11</v>
      </c>
      <c r="B309" s="3" t="str">
        <f>"9780071700269"</f>
        <v>9780071700269</v>
      </c>
      <c r="C309" s="3" t="s">
        <v>1201</v>
      </c>
      <c r="D309" s="3" t="s">
        <v>1202</v>
      </c>
      <c r="E309" s="3" t="s">
        <v>14</v>
      </c>
      <c r="F309" s="3">
        <v>2012</v>
      </c>
      <c r="G309" s="4">
        <v>41408</v>
      </c>
      <c r="H309" s="3" t="s">
        <v>957</v>
      </c>
      <c r="I309" s="3" t="s">
        <v>958</v>
      </c>
      <c r="J309" s="3" t="s">
        <v>1203</v>
      </c>
      <c r="K309" s="3"/>
    </row>
    <row r="310" spans="1:11" x14ac:dyDescent="0.25">
      <c r="A310" s="3" t="s">
        <v>11</v>
      </c>
      <c r="B310" s="3" t="str">
        <f>"9781260473544"</f>
        <v>9781260473544</v>
      </c>
      <c r="C310" s="3" t="s">
        <v>1204</v>
      </c>
      <c r="D310" s="3" t="s">
        <v>1205</v>
      </c>
      <c r="E310" s="3" t="s">
        <v>14</v>
      </c>
      <c r="F310" s="3">
        <v>2022</v>
      </c>
      <c r="G310" s="4">
        <v>44769</v>
      </c>
      <c r="H310" s="3" t="s">
        <v>428</v>
      </c>
      <c r="I310" s="3" t="s">
        <v>118</v>
      </c>
      <c r="J310" s="3" t="s">
        <v>1206</v>
      </c>
      <c r="K310" s="3"/>
    </row>
    <row r="311" spans="1:11" x14ac:dyDescent="0.25">
      <c r="A311" s="3" t="s">
        <v>11</v>
      </c>
      <c r="B311" s="3" t="str">
        <f>"9780070349100"</f>
        <v>9780070349100</v>
      </c>
      <c r="C311" s="3" t="s">
        <v>1207</v>
      </c>
      <c r="D311" s="3" t="s">
        <v>1208</v>
      </c>
      <c r="E311" s="3" t="s">
        <v>14</v>
      </c>
      <c r="F311" s="3">
        <v>1990</v>
      </c>
      <c r="G311" s="4">
        <v>41544</v>
      </c>
      <c r="H311" s="3" t="s">
        <v>1209</v>
      </c>
      <c r="I311" s="3" t="s">
        <v>463</v>
      </c>
      <c r="J311" s="3" t="s">
        <v>1210</v>
      </c>
      <c r="K311" s="3"/>
    </row>
    <row r="312" spans="1:11" x14ac:dyDescent="0.25">
      <c r="A312" s="3" t="s">
        <v>11</v>
      </c>
      <c r="B312" s="3" t="str">
        <f>"9780071476874"</f>
        <v>9780071476874</v>
      </c>
      <c r="C312" s="3" t="s">
        <v>1211</v>
      </c>
      <c r="D312" s="3" t="s">
        <v>1212</v>
      </c>
      <c r="E312" s="3" t="s">
        <v>14</v>
      </c>
      <c r="F312" s="3">
        <v>2008</v>
      </c>
      <c r="G312" s="4">
        <v>40909</v>
      </c>
      <c r="H312" s="3" t="s">
        <v>1213</v>
      </c>
      <c r="I312" s="3" t="s">
        <v>154</v>
      </c>
      <c r="J312" s="3" t="s">
        <v>1214</v>
      </c>
      <c r="K312" s="3"/>
    </row>
    <row r="313" spans="1:11" x14ac:dyDescent="0.25">
      <c r="A313" s="3" t="s">
        <v>11</v>
      </c>
      <c r="B313" s="3" t="str">
        <f>"9781266161117"</f>
        <v>9781266161117</v>
      </c>
      <c r="C313" s="3" t="s">
        <v>1215</v>
      </c>
      <c r="D313" s="3" t="s">
        <v>1216</v>
      </c>
      <c r="E313" s="3" t="s">
        <v>14</v>
      </c>
      <c r="F313" s="3">
        <v>2024</v>
      </c>
      <c r="G313" s="4">
        <v>45257</v>
      </c>
      <c r="H313" s="3" t="s">
        <v>1217</v>
      </c>
      <c r="I313" s="3" t="s">
        <v>1218</v>
      </c>
      <c r="J313" s="3" t="s">
        <v>1219</v>
      </c>
      <c r="K313" s="3"/>
    </row>
    <row r="314" spans="1:11" x14ac:dyDescent="0.25">
      <c r="A314" s="3" t="s">
        <v>11</v>
      </c>
      <c r="B314" s="3" t="str">
        <f>"9781264257188"</f>
        <v>9781264257188</v>
      </c>
      <c r="C314" s="3" t="s">
        <v>1220</v>
      </c>
      <c r="D314" s="3" t="s">
        <v>1221</v>
      </c>
      <c r="E314" s="3" t="s">
        <v>14</v>
      </c>
      <c r="F314" s="3">
        <v>2023</v>
      </c>
      <c r="G314" s="4">
        <v>44953</v>
      </c>
      <c r="H314" s="3" t="s">
        <v>117</v>
      </c>
      <c r="I314" s="3" t="s">
        <v>118</v>
      </c>
      <c r="J314" s="3" t="s">
        <v>1222</v>
      </c>
      <c r="K314" s="3"/>
    </row>
    <row r="315" spans="1:11" x14ac:dyDescent="0.25">
      <c r="A315" s="3" t="s">
        <v>11</v>
      </c>
      <c r="B315" s="3" t="str">
        <f>"9781264564460"</f>
        <v>9781264564460</v>
      </c>
      <c r="C315" s="3" t="s">
        <v>1223</v>
      </c>
      <c r="D315" s="3" t="s">
        <v>1224</v>
      </c>
      <c r="E315" s="3" t="s">
        <v>14</v>
      </c>
      <c r="F315" s="3">
        <v>2023</v>
      </c>
      <c r="G315" s="4">
        <v>44953</v>
      </c>
      <c r="H315" s="3" t="s">
        <v>1225</v>
      </c>
      <c r="I315" s="3" t="s">
        <v>1226</v>
      </c>
      <c r="J315" s="3" t="s">
        <v>1227</v>
      </c>
      <c r="K315" s="3"/>
    </row>
    <row r="316" spans="1:11" x14ac:dyDescent="0.25">
      <c r="A316" s="3" t="s">
        <v>11</v>
      </c>
      <c r="B316" s="3" t="str">
        <f>"9781260461527"</f>
        <v>9781260461527</v>
      </c>
      <c r="C316" s="3" t="s">
        <v>1228</v>
      </c>
      <c r="D316" s="3" t="s">
        <v>1229</v>
      </c>
      <c r="E316" s="3" t="s">
        <v>14</v>
      </c>
      <c r="F316" s="3">
        <v>2021</v>
      </c>
      <c r="G316" s="4">
        <v>44180</v>
      </c>
      <c r="H316" s="3" t="s">
        <v>1230</v>
      </c>
      <c r="I316" s="3" t="s">
        <v>140</v>
      </c>
      <c r="J316" s="3" t="s">
        <v>1231</v>
      </c>
      <c r="K316" s="3"/>
    </row>
    <row r="317" spans="1:11" x14ac:dyDescent="0.25">
      <c r="A317" s="3" t="s">
        <v>11</v>
      </c>
      <c r="B317" s="3" t="str">
        <f>"9781260474312"</f>
        <v>9781260474312</v>
      </c>
      <c r="C317" s="3" t="s">
        <v>1232</v>
      </c>
      <c r="D317" s="3" t="s">
        <v>1233</v>
      </c>
      <c r="E317" s="3" t="s">
        <v>14</v>
      </c>
      <c r="F317" s="3">
        <v>2022</v>
      </c>
      <c r="G317" s="4">
        <v>44803</v>
      </c>
      <c r="H317" s="3" t="s">
        <v>1234</v>
      </c>
      <c r="I317" s="3" t="s">
        <v>1235</v>
      </c>
      <c r="J317" s="3" t="s">
        <v>1236</v>
      </c>
      <c r="K317" s="3"/>
    </row>
    <row r="318" spans="1:11" x14ac:dyDescent="0.25">
      <c r="A318" s="3" t="s">
        <v>11</v>
      </c>
      <c r="B318" s="3" t="str">
        <f>"9780070349094"</f>
        <v>9780070349094</v>
      </c>
      <c r="C318" s="3" t="s">
        <v>1237</v>
      </c>
      <c r="D318" s="3" t="s">
        <v>1208</v>
      </c>
      <c r="E318" s="3" t="s">
        <v>14</v>
      </c>
      <c r="F318" s="3">
        <v>1992</v>
      </c>
      <c r="G318" s="4">
        <v>41509</v>
      </c>
      <c r="H318" s="3" t="s">
        <v>1238</v>
      </c>
      <c r="I318" s="3" t="s">
        <v>72</v>
      </c>
      <c r="J318" s="3" t="s">
        <v>1239</v>
      </c>
      <c r="K318" s="3"/>
    </row>
    <row r="319" spans="1:11" x14ac:dyDescent="0.25">
      <c r="A319" s="3" t="s">
        <v>11</v>
      </c>
      <c r="B319" s="3" t="str">
        <f>"9780070592544"</f>
        <v>9780070592544</v>
      </c>
      <c r="C319" s="3" t="s">
        <v>1240</v>
      </c>
      <c r="D319" s="3" t="s">
        <v>1212</v>
      </c>
      <c r="E319" s="3" t="s">
        <v>14</v>
      </c>
      <c r="F319" s="3">
        <v>1997</v>
      </c>
      <c r="G319" s="4">
        <v>40909</v>
      </c>
      <c r="H319" s="3" t="s">
        <v>439</v>
      </c>
      <c r="I319" s="3" t="s">
        <v>27</v>
      </c>
      <c r="J319" s="3" t="s">
        <v>1241</v>
      </c>
      <c r="K319" s="3"/>
    </row>
    <row r="320" spans="1:11" x14ac:dyDescent="0.25">
      <c r="A320" s="3" t="s">
        <v>11</v>
      </c>
      <c r="B320" s="3" t="str">
        <f>"9780071547673"</f>
        <v>9780071547673</v>
      </c>
      <c r="C320" s="3" t="s">
        <v>1242</v>
      </c>
      <c r="D320" s="3" t="s">
        <v>1243</v>
      </c>
      <c r="E320" s="3" t="s">
        <v>14</v>
      </c>
      <c r="F320" s="3">
        <v>2009</v>
      </c>
      <c r="G320" s="4">
        <v>40909</v>
      </c>
      <c r="H320" s="3" t="s">
        <v>401</v>
      </c>
      <c r="I320" s="3" t="s">
        <v>47</v>
      </c>
      <c r="J320" s="3" t="s">
        <v>1244</v>
      </c>
      <c r="K320" s="3"/>
    </row>
    <row r="321" spans="1:11" x14ac:dyDescent="0.25">
      <c r="A321" s="3" t="s">
        <v>11</v>
      </c>
      <c r="B321" s="3" t="str">
        <f>"9780071482721"</f>
        <v>9780071482721</v>
      </c>
      <c r="C321" s="3" t="s">
        <v>1245</v>
      </c>
      <c r="D321" s="3" t="s">
        <v>1246</v>
      </c>
      <c r="E321" s="3" t="s">
        <v>14</v>
      </c>
      <c r="F321" s="3">
        <v>2009</v>
      </c>
      <c r="G321" s="4">
        <v>40909</v>
      </c>
      <c r="H321" s="3" t="s">
        <v>117</v>
      </c>
      <c r="I321" s="3" t="s">
        <v>118</v>
      </c>
      <c r="J321" s="3" t="s">
        <v>1247</v>
      </c>
      <c r="K321" s="3"/>
    </row>
    <row r="322" spans="1:11" x14ac:dyDescent="0.25">
      <c r="A322" s="3" t="s">
        <v>11</v>
      </c>
      <c r="B322" s="3" t="str">
        <f>"9780071466363"</f>
        <v>9780071466363</v>
      </c>
      <c r="C322" s="3" t="s">
        <v>1248</v>
      </c>
      <c r="D322" s="3" t="s">
        <v>1249</v>
      </c>
      <c r="E322" s="3" t="s">
        <v>14</v>
      </c>
      <c r="F322" s="3">
        <v>2006</v>
      </c>
      <c r="G322" s="4">
        <v>40909</v>
      </c>
      <c r="H322" s="3" t="s">
        <v>1250</v>
      </c>
      <c r="I322" s="3" t="s">
        <v>1251</v>
      </c>
      <c r="J322" s="3" t="s">
        <v>1252</v>
      </c>
      <c r="K322" s="3"/>
    </row>
    <row r="323" spans="1:11" x14ac:dyDescent="0.25">
      <c r="A323" s="3" t="s">
        <v>11</v>
      </c>
      <c r="B323" s="3" t="str">
        <f>"9781260461442"</f>
        <v>9781260461442</v>
      </c>
      <c r="C323" s="3" t="s">
        <v>1253</v>
      </c>
      <c r="D323" s="3" t="s">
        <v>1254</v>
      </c>
      <c r="E323" s="3" t="s">
        <v>14</v>
      </c>
      <c r="F323" s="3">
        <v>2020</v>
      </c>
      <c r="G323" s="4">
        <v>44977</v>
      </c>
      <c r="H323" s="3" t="s">
        <v>1255</v>
      </c>
      <c r="I323" s="3" t="s">
        <v>535</v>
      </c>
      <c r="J323" s="3" t="s">
        <v>1256</v>
      </c>
      <c r="K323" s="3"/>
    </row>
    <row r="324" spans="1:11" x14ac:dyDescent="0.25">
      <c r="A324" s="3" t="s">
        <v>11</v>
      </c>
      <c r="B324" s="3" t="str">
        <f>"9780071333016"</f>
        <v>9780071333016</v>
      </c>
      <c r="C324" s="3" t="s">
        <v>1257</v>
      </c>
      <c r="D324" s="3" t="s">
        <v>1258</v>
      </c>
      <c r="E324" s="3" t="s">
        <v>14</v>
      </c>
      <c r="F324" s="3">
        <v>2012</v>
      </c>
      <c r="G324" s="4">
        <v>42096</v>
      </c>
      <c r="H324" s="3" t="s">
        <v>1259</v>
      </c>
      <c r="I324" s="3" t="s">
        <v>1260</v>
      </c>
      <c r="J324" s="3" t="s">
        <v>1261</v>
      </c>
      <c r="K324" s="3"/>
    </row>
    <row r="325" spans="1:11" x14ac:dyDescent="0.25">
      <c r="A325" s="3" t="s">
        <v>11</v>
      </c>
      <c r="B325" s="3" t="str">
        <f>"9780071377843"</f>
        <v>9780071377843</v>
      </c>
      <c r="C325" s="3" t="s">
        <v>1262</v>
      </c>
      <c r="D325" s="3" t="s">
        <v>1263</v>
      </c>
      <c r="E325" s="3" t="s">
        <v>14</v>
      </c>
      <c r="F325" s="3">
        <v>2002</v>
      </c>
      <c r="G325" s="4">
        <v>40909</v>
      </c>
      <c r="H325" s="3" t="s">
        <v>1264</v>
      </c>
      <c r="I325" s="3" t="s">
        <v>187</v>
      </c>
      <c r="J325" s="3" t="s">
        <v>1265</v>
      </c>
      <c r="K325" s="3"/>
    </row>
    <row r="326" spans="1:11" x14ac:dyDescent="0.25">
      <c r="A326" s="3" t="s">
        <v>11</v>
      </c>
      <c r="B326" s="3" t="str">
        <f>"9781264278725"</f>
        <v>9781264278725</v>
      </c>
      <c r="C326" s="3" t="s">
        <v>1266</v>
      </c>
      <c r="D326" s="3" t="s">
        <v>1267</v>
      </c>
      <c r="E326" s="3" t="s">
        <v>14</v>
      </c>
      <c r="F326" s="3">
        <v>2024</v>
      </c>
      <c r="G326" s="4">
        <v>45226</v>
      </c>
      <c r="H326" s="3" t="s">
        <v>1268</v>
      </c>
      <c r="I326" s="3" t="s">
        <v>67</v>
      </c>
      <c r="J326" s="3" t="s">
        <v>1269</v>
      </c>
      <c r="K326" s="3"/>
    </row>
    <row r="327" spans="1:11" x14ac:dyDescent="0.25">
      <c r="A327" s="3" t="s">
        <v>11</v>
      </c>
      <c r="B327" s="3" t="str">
        <f>"9781264258826"</f>
        <v>9781264258826</v>
      </c>
      <c r="C327" s="3" t="s">
        <v>1270</v>
      </c>
      <c r="D327" s="3" t="s">
        <v>1271</v>
      </c>
      <c r="E327" s="3" t="s">
        <v>14</v>
      </c>
      <c r="F327" s="3">
        <v>2022</v>
      </c>
      <c r="G327" s="4">
        <v>44692</v>
      </c>
      <c r="H327" s="3" t="s">
        <v>135</v>
      </c>
      <c r="I327" s="3" t="s">
        <v>104</v>
      </c>
      <c r="J327" s="3" t="s">
        <v>1272</v>
      </c>
      <c r="K327" s="3"/>
    </row>
    <row r="328" spans="1:11" x14ac:dyDescent="0.25">
      <c r="A328" s="3" t="s">
        <v>11</v>
      </c>
      <c r="B328" s="3" t="str">
        <f>"9780071467605"</f>
        <v>9780071467605</v>
      </c>
      <c r="C328" s="3" t="s">
        <v>1273</v>
      </c>
      <c r="D328" s="3" t="s">
        <v>1274</v>
      </c>
      <c r="E328" s="3" t="s">
        <v>14</v>
      </c>
      <c r="F328" s="3">
        <v>2007</v>
      </c>
      <c r="G328" s="4">
        <v>40909</v>
      </c>
      <c r="H328" s="3" t="s">
        <v>1275</v>
      </c>
      <c r="I328" s="3" t="s">
        <v>249</v>
      </c>
      <c r="J328" s="3" t="s">
        <v>1276</v>
      </c>
      <c r="K328" s="3"/>
    </row>
    <row r="329" spans="1:11" x14ac:dyDescent="0.25">
      <c r="A329" s="3" t="s">
        <v>11</v>
      </c>
      <c r="B329" s="3" t="str">
        <f>"9781265164348"</f>
        <v>9781265164348</v>
      </c>
      <c r="C329" s="3" t="s">
        <v>1277</v>
      </c>
      <c r="D329" s="3" t="s">
        <v>1278</v>
      </c>
      <c r="E329" s="3" t="s">
        <v>14</v>
      </c>
      <c r="F329" s="3">
        <v>2020</v>
      </c>
      <c r="G329" s="4">
        <v>44834</v>
      </c>
      <c r="H329" s="3" t="s">
        <v>1279</v>
      </c>
      <c r="I329" s="3" t="s">
        <v>1173</v>
      </c>
      <c r="J329" s="3" t="s">
        <v>1280</v>
      </c>
      <c r="K329" s="3"/>
    </row>
    <row r="330" spans="1:11" x14ac:dyDescent="0.25">
      <c r="A330" s="3" t="s">
        <v>11</v>
      </c>
      <c r="B330" s="3" t="str">
        <f>"9781260461503"</f>
        <v>9781260461503</v>
      </c>
      <c r="C330" s="3" t="s">
        <v>1281</v>
      </c>
      <c r="D330" s="3" t="s">
        <v>1229</v>
      </c>
      <c r="E330" s="3" t="s">
        <v>14</v>
      </c>
      <c r="F330" s="3">
        <v>2021</v>
      </c>
      <c r="G330" s="4">
        <v>44180</v>
      </c>
      <c r="H330" s="3" t="s">
        <v>178</v>
      </c>
      <c r="I330" s="3" t="s">
        <v>140</v>
      </c>
      <c r="J330" s="3" t="s">
        <v>1282</v>
      </c>
      <c r="K330" s="3"/>
    </row>
    <row r="331" spans="1:11" x14ac:dyDescent="0.25">
      <c r="A331" s="3" t="s">
        <v>11</v>
      </c>
      <c r="B331" s="3" t="str">
        <f>"9780070359710"</f>
        <v>9780070359710</v>
      </c>
      <c r="C331" s="3" t="s">
        <v>1283</v>
      </c>
      <c r="D331" s="3" t="s">
        <v>1284</v>
      </c>
      <c r="E331" s="3" t="s">
        <v>14</v>
      </c>
      <c r="F331" s="3">
        <v>1998</v>
      </c>
      <c r="G331" s="4">
        <v>40909</v>
      </c>
      <c r="H331" s="3" t="s">
        <v>428</v>
      </c>
      <c r="I331" s="3" t="s">
        <v>118</v>
      </c>
      <c r="J331" s="3" t="s">
        <v>1285</v>
      </c>
      <c r="K331" s="3"/>
    </row>
    <row r="332" spans="1:11" x14ac:dyDescent="0.25">
      <c r="A332" s="3" t="s">
        <v>11</v>
      </c>
      <c r="B332" s="3" t="str">
        <f>"9780071475556"</f>
        <v>9780071475556</v>
      </c>
      <c r="C332" s="3" t="s">
        <v>1286</v>
      </c>
      <c r="D332" s="3" t="s">
        <v>1287</v>
      </c>
      <c r="E332" s="3" t="s">
        <v>14</v>
      </c>
      <c r="F332" s="3">
        <v>2010</v>
      </c>
      <c r="G332" s="4">
        <v>42551</v>
      </c>
      <c r="H332" s="3" t="s">
        <v>139</v>
      </c>
      <c r="I332" s="3" t="s">
        <v>140</v>
      </c>
      <c r="J332" s="3" t="s">
        <v>1288</v>
      </c>
      <c r="K332" s="3"/>
    </row>
    <row r="333" spans="1:11" x14ac:dyDescent="0.25">
      <c r="A333" s="3" t="s">
        <v>11</v>
      </c>
      <c r="B333" s="3" t="str">
        <f>"9781260464078"</f>
        <v>9781260464078</v>
      </c>
      <c r="C333" s="3" t="s">
        <v>1289</v>
      </c>
      <c r="D333" s="3" t="s">
        <v>1290</v>
      </c>
      <c r="E333" s="3" t="s">
        <v>14</v>
      </c>
      <c r="F333" s="3">
        <v>2021</v>
      </c>
      <c r="G333" s="4">
        <v>44245</v>
      </c>
      <c r="H333" s="3" t="s">
        <v>1291</v>
      </c>
      <c r="I333" s="3" t="s">
        <v>1292</v>
      </c>
      <c r="J333" s="3" t="s">
        <v>1293</v>
      </c>
      <c r="K333" s="3"/>
    </row>
    <row r="334" spans="1:11" x14ac:dyDescent="0.25">
      <c r="A334" s="3" t="s">
        <v>11</v>
      </c>
      <c r="B334" s="3" t="str">
        <f>"9781260466928"</f>
        <v>9781260466928</v>
      </c>
      <c r="C334" s="3" t="s">
        <v>1294</v>
      </c>
      <c r="D334" s="3" t="s">
        <v>1295</v>
      </c>
      <c r="E334" s="3" t="s">
        <v>14</v>
      </c>
      <c r="F334" s="3">
        <v>2021</v>
      </c>
      <c r="G334" s="4">
        <v>44553</v>
      </c>
      <c r="H334" s="3" t="s">
        <v>67</v>
      </c>
      <c r="I334" s="3" t="s">
        <v>67</v>
      </c>
      <c r="J334" s="3" t="s">
        <v>1296</v>
      </c>
      <c r="K334" s="3"/>
    </row>
    <row r="335" spans="1:11" x14ac:dyDescent="0.25">
      <c r="A335" s="3" t="s">
        <v>11</v>
      </c>
      <c r="B335" s="3" t="str">
        <f>"9780070411524"</f>
        <v>9780070411524</v>
      </c>
      <c r="C335" s="3" t="s">
        <v>1297</v>
      </c>
      <c r="D335" s="3" t="s">
        <v>185</v>
      </c>
      <c r="E335" s="3" t="s">
        <v>14</v>
      </c>
      <c r="F335" s="3">
        <v>1999</v>
      </c>
      <c r="G335" s="4">
        <v>40909</v>
      </c>
      <c r="H335" s="3" t="s">
        <v>332</v>
      </c>
      <c r="I335" s="3" t="s">
        <v>72</v>
      </c>
      <c r="J335" s="3" t="s">
        <v>1298</v>
      </c>
      <c r="K335" s="3"/>
    </row>
    <row r="336" spans="1:11" x14ac:dyDescent="0.25">
      <c r="A336" s="3" t="s">
        <v>11</v>
      </c>
      <c r="B336" s="3" t="str">
        <f>"9780071826839"</f>
        <v>9780071826839</v>
      </c>
      <c r="C336" s="3" t="s">
        <v>1299</v>
      </c>
      <c r="D336" s="3" t="s">
        <v>1300</v>
      </c>
      <c r="E336" s="3" t="s">
        <v>14</v>
      </c>
      <c r="F336" s="3">
        <v>2014</v>
      </c>
      <c r="G336" s="4">
        <v>41605</v>
      </c>
      <c r="H336" s="3" t="s">
        <v>1301</v>
      </c>
      <c r="I336" s="3" t="s">
        <v>661</v>
      </c>
      <c r="J336" s="3" t="s">
        <v>1302</v>
      </c>
      <c r="K336" s="3"/>
    </row>
    <row r="337" spans="1:11" x14ac:dyDescent="0.25">
      <c r="A337" s="3" t="s">
        <v>11</v>
      </c>
      <c r="B337" s="3" t="str">
        <f>"9780071476966"</f>
        <v>9780071476966</v>
      </c>
      <c r="C337" s="3" t="s">
        <v>1303</v>
      </c>
      <c r="D337" s="3" t="s">
        <v>1304</v>
      </c>
      <c r="E337" s="3" t="s">
        <v>14</v>
      </c>
      <c r="F337" s="3">
        <v>2007</v>
      </c>
      <c r="G337" s="4">
        <v>40909</v>
      </c>
      <c r="H337" s="3" t="s">
        <v>467</v>
      </c>
      <c r="I337" s="3" t="s">
        <v>118</v>
      </c>
      <c r="J337" s="3" t="s">
        <v>1305</v>
      </c>
      <c r="K337" s="3"/>
    </row>
    <row r="338" spans="1:11" x14ac:dyDescent="0.25">
      <c r="A338" s="3" t="s">
        <v>11</v>
      </c>
      <c r="B338" s="3" t="str">
        <f>"9780071493758"</f>
        <v>9780071493758</v>
      </c>
      <c r="C338" s="3" t="s">
        <v>1306</v>
      </c>
      <c r="D338" s="3" t="s">
        <v>1307</v>
      </c>
      <c r="E338" s="3" t="s">
        <v>14</v>
      </c>
      <c r="F338" s="3">
        <v>2007</v>
      </c>
      <c r="G338" s="4">
        <v>40909</v>
      </c>
      <c r="H338" s="3" t="s">
        <v>131</v>
      </c>
      <c r="I338" s="3" t="s">
        <v>27</v>
      </c>
      <c r="J338" s="3" t="s">
        <v>1308</v>
      </c>
      <c r="K338" s="3"/>
    </row>
    <row r="339" spans="1:11" x14ac:dyDescent="0.25">
      <c r="A339" s="3" t="s">
        <v>11</v>
      </c>
      <c r="B339" s="3" t="str">
        <f>"9780071639583"</f>
        <v>9780071639583</v>
      </c>
      <c r="C339" s="3" t="s">
        <v>1309</v>
      </c>
      <c r="D339" s="3" t="s">
        <v>1310</v>
      </c>
      <c r="E339" s="3" t="s">
        <v>14</v>
      </c>
      <c r="F339" s="3">
        <v>2012</v>
      </c>
      <c r="G339" s="4">
        <v>41670</v>
      </c>
      <c r="H339" s="3" t="s">
        <v>397</v>
      </c>
      <c r="I339" s="3" t="s">
        <v>27</v>
      </c>
      <c r="J339" s="3" t="s">
        <v>1311</v>
      </c>
      <c r="K339" s="3"/>
    </row>
    <row r="340" spans="1:11" x14ac:dyDescent="0.25">
      <c r="A340" s="3" t="s">
        <v>11</v>
      </c>
      <c r="B340" s="3" t="str">
        <f>"9781264268221"</f>
        <v>9781264268221</v>
      </c>
      <c r="C340" s="3" t="s">
        <v>1312</v>
      </c>
      <c r="D340" s="3" t="s">
        <v>1313</v>
      </c>
      <c r="E340" s="3" t="s">
        <v>14</v>
      </c>
      <c r="F340" s="3">
        <v>2023</v>
      </c>
      <c r="G340" s="4">
        <v>45162</v>
      </c>
      <c r="H340" s="3" t="s">
        <v>1314</v>
      </c>
      <c r="I340" s="3" t="s">
        <v>1315</v>
      </c>
      <c r="J340" s="3" t="s">
        <v>1316</v>
      </c>
      <c r="K340" s="3"/>
    </row>
    <row r="341" spans="1:11" x14ac:dyDescent="0.25">
      <c r="A341" s="3" t="s">
        <v>11</v>
      </c>
      <c r="B341" s="3" t="str">
        <f>"9780071822831"</f>
        <v>9780071822831</v>
      </c>
      <c r="C341" s="3" t="s">
        <v>1317</v>
      </c>
      <c r="D341" s="3" t="s">
        <v>1318</v>
      </c>
      <c r="E341" s="3" t="s">
        <v>14</v>
      </c>
      <c r="F341" s="3">
        <v>2014</v>
      </c>
      <c r="G341" s="4">
        <v>41851</v>
      </c>
      <c r="H341" s="3" t="s">
        <v>401</v>
      </c>
      <c r="I341" s="3" t="s">
        <v>47</v>
      </c>
      <c r="J341" s="3" t="s">
        <v>1319</v>
      </c>
      <c r="K341" s="3"/>
    </row>
    <row r="342" spans="1:11" x14ac:dyDescent="0.25">
      <c r="A342" s="3" t="s">
        <v>11</v>
      </c>
      <c r="B342" s="3" t="str">
        <f>"9780071498845"</f>
        <v>9780071498845</v>
      </c>
      <c r="C342" s="3" t="s">
        <v>1320</v>
      </c>
      <c r="D342" s="3" t="s">
        <v>1321</v>
      </c>
      <c r="E342" s="3" t="s">
        <v>14</v>
      </c>
      <c r="F342" s="3">
        <v>2010</v>
      </c>
      <c r="G342" s="4">
        <v>40909</v>
      </c>
      <c r="H342" s="3" t="s">
        <v>253</v>
      </c>
      <c r="I342" s="3" t="s">
        <v>67</v>
      </c>
      <c r="J342" s="3" t="s">
        <v>1322</v>
      </c>
      <c r="K342" s="3"/>
    </row>
    <row r="343" spans="1:11" x14ac:dyDescent="0.25">
      <c r="A343" s="3" t="s">
        <v>11</v>
      </c>
      <c r="B343" s="3" t="str">
        <f>"9780071604659"</f>
        <v>9780071604659</v>
      </c>
      <c r="C343" s="3" t="s">
        <v>1323</v>
      </c>
      <c r="D343" s="3" t="s">
        <v>1324</v>
      </c>
      <c r="E343" s="3" t="s">
        <v>14</v>
      </c>
      <c r="F343" s="3">
        <v>2009</v>
      </c>
      <c r="G343" s="4">
        <v>40909</v>
      </c>
      <c r="H343" s="3" t="s">
        <v>1325</v>
      </c>
      <c r="I343" s="3" t="s">
        <v>1326</v>
      </c>
      <c r="J343" s="3" t="s">
        <v>1327</v>
      </c>
      <c r="K343" s="3"/>
    </row>
    <row r="344" spans="1:11" x14ac:dyDescent="0.25">
      <c r="A344" s="3" t="s">
        <v>11</v>
      </c>
      <c r="B344" s="3" t="str">
        <f>"9780071614757"</f>
        <v>9780071614757</v>
      </c>
      <c r="C344" s="3" t="s">
        <v>1328</v>
      </c>
      <c r="D344" s="3" t="s">
        <v>455</v>
      </c>
      <c r="E344" s="3" t="s">
        <v>14</v>
      </c>
      <c r="F344" s="3">
        <v>2009</v>
      </c>
      <c r="G344" s="4">
        <v>40909</v>
      </c>
      <c r="H344" s="3" t="s">
        <v>61</v>
      </c>
      <c r="I344" s="3" t="s">
        <v>62</v>
      </c>
      <c r="J344" s="3" t="s">
        <v>1329</v>
      </c>
      <c r="K344" s="3"/>
    </row>
    <row r="345" spans="1:11" x14ac:dyDescent="0.25">
      <c r="A345" s="3" t="s">
        <v>11</v>
      </c>
      <c r="B345" s="3" t="str">
        <f>"9780071635745"</f>
        <v>9780071635745</v>
      </c>
      <c r="C345" s="3" t="s">
        <v>1330</v>
      </c>
      <c r="D345" s="3" t="s">
        <v>1331</v>
      </c>
      <c r="E345" s="3" t="s">
        <v>14</v>
      </c>
      <c r="F345" s="3">
        <v>2011</v>
      </c>
      <c r="G345" s="4">
        <v>41257</v>
      </c>
      <c r="H345" s="3" t="s">
        <v>1332</v>
      </c>
      <c r="I345" s="3" t="s">
        <v>661</v>
      </c>
      <c r="J345" s="3" t="s">
        <v>1333</v>
      </c>
      <c r="K345" s="3"/>
    </row>
    <row r="346" spans="1:11" x14ac:dyDescent="0.25">
      <c r="A346" s="3" t="s">
        <v>11</v>
      </c>
      <c r="B346" s="3" t="str">
        <f>"9781264651764"</f>
        <v>9781264651764</v>
      </c>
      <c r="C346" s="3" t="s">
        <v>1334</v>
      </c>
      <c r="D346" s="3" t="s">
        <v>1335</v>
      </c>
      <c r="E346" s="3" t="s">
        <v>14</v>
      </c>
      <c r="F346" s="3">
        <v>2022</v>
      </c>
      <c r="G346" s="4">
        <v>44865</v>
      </c>
      <c r="H346" s="3" t="s">
        <v>745</v>
      </c>
      <c r="I346" s="3" t="s">
        <v>67</v>
      </c>
      <c r="J346" s="3" t="s">
        <v>1336</v>
      </c>
      <c r="K346" s="3"/>
    </row>
    <row r="347" spans="1:11" x14ac:dyDescent="0.25">
      <c r="A347" s="3" t="s">
        <v>11</v>
      </c>
      <c r="B347" s="3" t="str">
        <f>"9780071626835"</f>
        <v>9780071626835</v>
      </c>
      <c r="C347" s="3" t="s">
        <v>1337</v>
      </c>
      <c r="D347" s="3" t="s">
        <v>1338</v>
      </c>
      <c r="E347" s="3" t="s">
        <v>14</v>
      </c>
      <c r="F347" s="3">
        <v>2011</v>
      </c>
      <c r="G347" s="4">
        <v>41281</v>
      </c>
      <c r="H347" s="3" t="s">
        <v>1339</v>
      </c>
      <c r="I347" s="3" t="s">
        <v>1340</v>
      </c>
      <c r="J347" s="3" t="s">
        <v>1341</v>
      </c>
      <c r="K347" s="3"/>
    </row>
    <row r="348" spans="1:11" x14ac:dyDescent="0.25">
      <c r="A348" s="3" t="s">
        <v>11</v>
      </c>
      <c r="B348" s="3" t="str">
        <f>"9780071448932"</f>
        <v>9780071448932</v>
      </c>
      <c r="C348" s="3" t="s">
        <v>1342</v>
      </c>
      <c r="D348" s="3" t="s">
        <v>1098</v>
      </c>
      <c r="E348" s="3" t="s">
        <v>14</v>
      </c>
      <c r="F348" s="3">
        <v>2006</v>
      </c>
      <c r="G348" s="4">
        <v>41622</v>
      </c>
      <c r="H348" s="3" t="s">
        <v>1343</v>
      </c>
      <c r="I348" s="3" t="s">
        <v>47</v>
      </c>
      <c r="J348" s="3" t="s">
        <v>1344</v>
      </c>
      <c r="K348" s="3"/>
    </row>
    <row r="349" spans="1:11" x14ac:dyDescent="0.25">
      <c r="A349" s="3" t="s">
        <v>11</v>
      </c>
      <c r="B349" s="3" t="str">
        <f>"9780071639606"</f>
        <v>9780071639606</v>
      </c>
      <c r="C349" s="3" t="s">
        <v>1345</v>
      </c>
      <c r="D349" s="3" t="s">
        <v>1346</v>
      </c>
      <c r="E349" s="3" t="s">
        <v>14</v>
      </c>
      <c r="F349" s="3">
        <v>2010</v>
      </c>
      <c r="G349" s="4">
        <v>40909</v>
      </c>
      <c r="H349" s="3" t="s">
        <v>1347</v>
      </c>
      <c r="I349" s="3" t="s">
        <v>1348</v>
      </c>
      <c r="J349" s="3" t="s">
        <v>1349</v>
      </c>
      <c r="K349" s="3"/>
    </row>
    <row r="350" spans="1:11" x14ac:dyDescent="0.25">
      <c r="A350" s="3" t="s">
        <v>11</v>
      </c>
      <c r="B350" s="3" t="str">
        <f>"9781260467475"</f>
        <v>9781260467475</v>
      </c>
      <c r="C350" s="3" t="s">
        <v>1350</v>
      </c>
      <c r="D350" s="3" t="s">
        <v>1351</v>
      </c>
      <c r="E350" s="3">
        <v>2022</v>
      </c>
      <c r="F350" s="4">
        <v>44589</v>
      </c>
      <c r="G350" s="3" t="s">
        <v>36</v>
      </c>
      <c r="H350" s="3" t="s">
        <v>37</v>
      </c>
      <c r="I350" s="3" t="s">
        <v>17</v>
      </c>
      <c r="J350" s="3"/>
      <c r="K350" s="3"/>
    </row>
    <row r="351" spans="1:11" x14ac:dyDescent="0.25">
      <c r="A351" s="3" t="s">
        <v>11</v>
      </c>
      <c r="B351" s="3" t="str">
        <f>"9781260474183"</f>
        <v>9781260474183</v>
      </c>
      <c r="C351" s="3" t="s">
        <v>1352</v>
      </c>
      <c r="D351" s="3" t="s">
        <v>1353</v>
      </c>
      <c r="E351" s="3" t="s">
        <v>14</v>
      </c>
      <c r="F351" s="3">
        <v>2022</v>
      </c>
      <c r="G351" s="4">
        <v>44737</v>
      </c>
      <c r="H351" s="3" t="s">
        <v>763</v>
      </c>
      <c r="I351" s="3" t="s">
        <v>239</v>
      </c>
      <c r="J351" s="3" t="s">
        <v>1354</v>
      </c>
      <c r="K351" s="3"/>
    </row>
    <row r="352" spans="1:11" x14ac:dyDescent="0.25">
      <c r="A352" s="3" t="s">
        <v>11</v>
      </c>
      <c r="B352" s="3" t="str">
        <f>"9780070704244"</f>
        <v>9780070704244</v>
      </c>
      <c r="C352" s="3" t="s">
        <v>1355</v>
      </c>
      <c r="D352" s="3" t="s">
        <v>1356</v>
      </c>
      <c r="E352" s="3" t="s">
        <v>14</v>
      </c>
      <c r="F352" s="3">
        <v>2011</v>
      </c>
      <c r="G352" s="4">
        <v>42095</v>
      </c>
      <c r="H352" s="3" t="s">
        <v>1357</v>
      </c>
      <c r="I352" s="3" t="s">
        <v>1358</v>
      </c>
      <c r="J352" s="3" t="s">
        <v>1359</v>
      </c>
      <c r="K352" s="3"/>
    </row>
    <row r="353" spans="1:11" x14ac:dyDescent="0.25">
      <c r="A353" s="3" t="s">
        <v>11</v>
      </c>
      <c r="B353" s="3" t="str">
        <f>"9780071476232"</f>
        <v>9780071476232</v>
      </c>
      <c r="C353" s="3" t="s">
        <v>1360</v>
      </c>
      <c r="D353" s="3" t="s">
        <v>1361</v>
      </c>
      <c r="E353" s="3" t="s">
        <v>14</v>
      </c>
      <c r="F353" s="3">
        <v>2010</v>
      </c>
      <c r="G353" s="4">
        <v>40909</v>
      </c>
      <c r="H353" s="3" t="s">
        <v>1362</v>
      </c>
      <c r="I353" s="3" t="s">
        <v>365</v>
      </c>
      <c r="J353" s="3" t="s">
        <v>1363</v>
      </c>
      <c r="K353" s="3"/>
    </row>
    <row r="354" spans="1:11" x14ac:dyDescent="0.25">
      <c r="A354" s="3" t="s">
        <v>11</v>
      </c>
      <c r="B354" s="3" t="str">
        <f>"9780071633130"</f>
        <v>9780071633130</v>
      </c>
      <c r="C354" s="3" t="s">
        <v>1364</v>
      </c>
      <c r="D354" s="3" t="s">
        <v>143</v>
      </c>
      <c r="E354" s="3" t="s">
        <v>14</v>
      </c>
      <c r="F354" s="3">
        <v>2010</v>
      </c>
      <c r="G354" s="4">
        <v>41248</v>
      </c>
      <c r="H354" s="3" t="s">
        <v>325</v>
      </c>
      <c r="I354" s="3" t="s">
        <v>27</v>
      </c>
      <c r="J354" s="3" t="s">
        <v>1365</v>
      </c>
      <c r="K354" s="3"/>
    </row>
    <row r="355" spans="1:11" x14ac:dyDescent="0.25">
      <c r="A355" s="3" t="s">
        <v>11</v>
      </c>
      <c r="B355" s="3" t="str">
        <f>"9780071639712"</f>
        <v>9780071639712</v>
      </c>
      <c r="C355" s="3" t="s">
        <v>1366</v>
      </c>
      <c r="D355" s="3" t="s">
        <v>1367</v>
      </c>
      <c r="E355" s="3" t="s">
        <v>14</v>
      </c>
      <c r="F355" s="3">
        <v>2011</v>
      </c>
      <c r="G355" s="4">
        <v>40909</v>
      </c>
      <c r="H355" s="3" t="s">
        <v>117</v>
      </c>
      <c r="I355" s="3" t="s">
        <v>118</v>
      </c>
      <c r="J355" s="3" t="s">
        <v>1368</v>
      </c>
      <c r="K355" s="3"/>
    </row>
    <row r="356" spans="1:11" x14ac:dyDescent="0.25">
      <c r="A356" s="3" t="s">
        <v>11</v>
      </c>
      <c r="B356" s="3" t="str">
        <f>"9781260463415"</f>
        <v>9781260463415</v>
      </c>
      <c r="C356" s="3" t="s">
        <v>1369</v>
      </c>
      <c r="D356" s="3" t="s">
        <v>894</v>
      </c>
      <c r="E356" s="3" t="s">
        <v>14</v>
      </c>
      <c r="F356" s="3">
        <v>2022</v>
      </c>
      <c r="G356" s="4">
        <v>44924</v>
      </c>
      <c r="H356" s="3" t="s">
        <v>895</v>
      </c>
      <c r="I356" s="3" t="s">
        <v>773</v>
      </c>
      <c r="J356" s="3" t="s">
        <v>1370</v>
      </c>
      <c r="K356" s="3"/>
    </row>
    <row r="357" spans="1:11" x14ac:dyDescent="0.25">
      <c r="A357" s="3" t="s">
        <v>11</v>
      </c>
      <c r="B357" s="3" t="str">
        <f>"9780071498548"</f>
        <v>9780071498548</v>
      </c>
      <c r="C357" s="3" t="s">
        <v>1371</v>
      </c>
      <c r="D357" s="3" t="s">
        <v>1372</v>
      </c>
      <c r="E357" s="3" t="s">
        <v>14</v>
      </c>
      <c r="F357" s="3">
        <v>2011</v>
      </c>
      <c r="G357" s="4">
        <v>40909</v>
      </c>
      <c r="H357" s="3" t="s">
        <v>1373</v>
      </c>
      <c r="I357" s="3" t="s">
        <v>348</v>
      </c>
      <c r="J357" s="3" t="s">
        <v>1374</v>
      </c>
      <c r="K357" s="3"/>
    </row>
    <row r="358" spans="1:11" x14ac:dyDescent="0.25">
      <c r="A358" s="3" t="s">
        <v>11</v>
      </c>
      <c r="B358" s="3" t="str">
        <f>"9780071471602"</f>
        <v>9780071471602</v>
      </c>
      <c r="C358" s="3" t="s">
        <v>1375</v>
      </c>
      <c r="D358" s="3" t="s">
        <v>1191</v>
      </c>
      <c r="E358" s="3" t="s">
        <v>14</v>
      </c>
      <c r="F358" s="3">
        <v>2007</v>
      </c>
      <c r="G358" s="4">
        <v>40909</v>
      </c>
      <c r="H358" s="3" t="s">
        <v>36</v>
      </c>
      <c r="I358" s="3" t="s">
        <v>37</v>
      </c>
      <c r="J358" s="3" t="s">
        <v>1376</v>
      </c>
      <c r="K358" s="3"/>
    </row>
    <row r="359" spans="1:11" x14ac:dyDescent="0.25">
      <c r="A359" s="3" t="s">
        <v>11</v>
      </c>
      <c r="B359" s="3" t="str">
        <f>"9780071714792"</f>
        <v>9780071714792</v>
      </c>
      <c r="C359" s="3" t="s">
        <v>1377</v>
      </c>
      <c r="D359" s="3" t="s">
        <v>1378</v>
      </c>
      <c r="E359" s="3" t="s">
        <v>14</v>
      </c>
      <c r="F359" s="3">
        <v>2011</v>
      </c>
      <c r="G359" s="4">
        <v>41544</v>
      </c>
      <c r="H359" s="3" t="s">
        <v>329</v>
      </c>
      <c r="I359" s="3" t="s">
        <v>140</v>
      </c>
      <c r="J359" s="3" t="s">
        <v>1379</v>
      </c>
      <c r="K359" s="3"/>
    </row>
    <row r="360" spans="1:11" x14ac:dyDescent="0.25">
      <c r="A360" s="3" t="s">
        <v>11</v>
      </c>
      <c r="B360" s="3" t="str">
        <f>"9780071737050"</f>
        <v>9780071737050</v>
      </c>
      <c r="C360" s="3" t="s">
        <v>1380</v>
      </c>
      <c r="D360" s="3" t="s">
        <v>455</v>
      </c>
      <c r="E360" s="3" t="s">
        <v>14</v>
      </c>
      <c r="F360" s="3">
        <v>2011</v>
      </c>
      <c r="G360" s="4">
        <v>40909</v>
      </c>
      <c r="H360" s="3" t="s">
        <v>1381</v>
      </c>
      <c r="I360" s="3" t="s">
        <v>1382</v>
      </c>
      <c r="J360" s="3" t="s">
        <v>1383</v>
      </c>
      <c r="K360" s="3"/>
    </row>
    <row r="361" spans="1:11" x14ac:dyDescent="0.25">
      <c r="A361" s="3" t="s">
        <v>11</v>
      </c>
      <c r="B361" s="3" t="str">
        <f>"9781265169145"</f>
        <v>9781265169145</v>
      </c>
      <c r="C361" s="3" t="s">
        <v>1384</v>
      </c>
      <c r="D361" s="3" t="s">
        <v>1385</v>
      </c>
      <c r="E361" s="3" t="s">
        <v>14</v>
      </c>
      <c r="F361" s="3">
        <v>2019</v>
      </c>
      <c r="G361" s="4">
        <v>44834</v>
      </c>
      <c r="H361" s="3" t="s">
        <v>178</v>
      </c>
      <c r="I361" s="3" t="s">
        <v>140</v>
      </c>
      <c r="J361" s="3" t="s">
        <v>1386</v>
      </c>
      <c r="K361" s="3"/>
    </row>
    <row r="362" spans="1:11" x14ac:dyDescent="0.25">
      <c r="A362" s="3" t="s">
        <v>11</v>
      </c>
      <c r="B362" s="3" t="str">
        <f>"9780071597210"</f>
        <v>9780071597210</v>
      </c>
      <c r="C362" s="3" t="s">
        <v>1387</v>
      </c>
      <c r="D362" s="3" t="s">
        <v>1388</v>
      </c>
      <c r="E362" s="3" t="s">
        <v>14</v>
      </c>
      <c r="F362" s="3">
        <v>2010</v>
      </c>
      <c r="G362" s="4">
        <v>40909</v>
      </c>
      <c r="H362" s="3" t="s">
        <v>1389</v>
      </c>
      <c r="I362" s="3" t="s">
        <v>1218</v>
      </c>
      <c r="J362" s="3" t="s">
        <v>1390</v>
      </c>
      <c r="K362" s="3"/>
    </row>
    <row r="363" spans="1:11" x14ac:dyDescent="0.25">
      <c r="A363" s="3" t="s">
        <v>11</v>
      </c>
      <c r="B363" s="3" t="str">
        <f>"9780071445559"</f>
        <v>9780071445559</v>
      </c>
      <c r="C363" s="3" t="s">
        <v>1391</v>
      </c>
      <c r="D363" s="3" t="s">
        <v>1243</v>
      </c>
      <c r="E363" s="3" t="s">
        <v>14</v>
      </c>
      <c r="F363" s="3">
        <v>2005</v>
      </c>
      <c r="G363" s="4">
        <v>40909</v>
      </c>
      <c r="H363" s="3" t="s">
        <v>401</v>
      </c>
      <c r="I363" s="3" t="s">
        <v>47</v>
      </c>
      <c r="J363" s="3" t="s">
        <v>1392</v>
      </c>
      <c r="K363" s="3"/>
    </row>
    <row r="364" spans="1:11" x14ac:dyDescent="0.25">
      <c r="A364" s="3" t="s">
        <v>11</v>
      </c>
      <c r="B364" s="3" t="str">
        <f>"9780071462983"</f>
        <v>9780071462983</v>
      </c>
      <c r="C364" s="3" t="s">
        <v>1393</v>
      </c>
      <c r="D364" s="3" t="s">
        <v>1394</v>
      </c>
      <c r="E364" s="3" t="s">
        <v>14</v>
      </c>
      <c r="F364" s="3">
        <v>2006</v>
      </c>
      <c r="G364" s="4">
        <v>40909</v>
      </c>
      <c r="H364" s="3" t="s">
        <v>1395</v>
      </c>
      <c r="I364" s="3" t="s">
        <v>27</v>
      </c>
      <c r="J364" s="3" t="s">
        <v>1396</v>
      </c>
      <c r="K364" s="3"/>
    </row>
    <row r="365" spans="1:11" x14ac:dyDescent="0.25">
      <c r="A365" s="3" t="s">
        <v>11</v>
      </c>
      <c r="B365" s="3" t="str">
        <f>"9780071704427"</f>
        <v>9780071704427</v>
      </c>
      <c r="C365" s="3" t="s">
        <v>1397</v>
      </c>
      <c r="D365" s="3" t="s">
        <v>628</v>
      </c>
      <c r="E365" s="3" t="s">
        <v>14</v>
      </c>
      <c r="F365" s="3">
        <v>2011</v>
      </c>
      <c r="G365" s="4">
        <v>41480</v>
      </c>
      <c r="H365" s="3" t="s">
        <v>1398</v>
      </c>
      <c r="I365" s="3" t="s">
        <v>1168</v>
      </c>
      <c r="J365" s="3" t="s">
        <v>1399</v>
      </c>
      <c r="K365" s="3"/>
    </row>
    <row r="366" spans="1:11" x14ac:dyDescent="0.25">
      <c r="A366" s="3" t="s">
        <v>11</v>
      </c>
      <c r="B366" s="3" t="str">
        <f>"9781260463118"</f>
        <v>9781260463118</v>
      </c>
      <c r="C366" s="3" t="s">
        <v>1400</v>
      </c>
      <c r="D366" s="3" t="s">
        <v>1401</v>
      </c>
      <c r="E366" s="3" t="s">
        <v>14</v>
      </c>
      <c r="F366" s="3">
        <v>2022</v>
      </c>
      <c r="G366" s="4">
        <v>44620</v>
      </c>
      <c r="H366" s="3" t="s">
        <v>1402</v>
      </c>
      <c r="I366" s="3" t="s">
        <v>197</v>
      </c>
      <c r="J366" s="3" t="s">
        <v>1403</v>
      </c>
      <c r="K366" s="3"/>
    </row>
    <row r="367" spans="1:11" x14ac:dyDescent="0.25">
      <c r="A367" s="3" t="s">
        <v>11</v>
      </c>
      <c r="B367" s="3" t="str">
        <f>"9780071663977"</f>
        <v>9780071663977</v>
      </c>
      <c r="C367" s="3" t="s">
        <v>1404</v>
      </c>
      <c r="D367" s="3" t="s">
        <v>1405</v>
      </c>
      <c r="E367" s="3" t="s">
        <v>14</v>
      </c>
      <c r="F367" s="3">
        <v>2010</v>
      </c>
      <c r="G367" s="4">
        <v>40909</v>
      </c>
      <c r="H367" s="3" t="s">
        <v>1406</v>
      </c>
      <c r="I367" s="3" t="s">
        <v>1407</v>
      </c>
      <c r="J367" s="3" t="s">
        <v>1408</v>
      </c>
      <c r="K367" s="3"/>
    </row>
    <row r="368" spans="1:11" x14ac:dyDescent="0.25">
      <c r="A368" s="3" t="s">
        <v>11</v>
      </c>
      <c r="B368" s="3" t="str">
        <f>"9780071700450"</f>
        <v>9780071700450</v>
      </c>
      <c r="C368" s="3" t="s">
        <v>1409</v>
      </c>
      <c r="D368" s="3" t="s">
        <v>1410</v>
      </c>
      <c r="E368" s="3" t="s">
        <v>14</v>
      </c>
      <c r="F368" s="3">
        <v>2010</v>
      </c>
      <c r="G368" s="4">
        <v>41622</v>
      </c>
      <c r="H368" s="3" t="s">
        <v>238</v>
      </c>
      <c r="I368" s="3" t="s">
        <v>239</v>
      </c>
      <c r="J368" s="3" t="s">
        <v>1411</v>
      </c>
      <c r="K368" s="3"/>
    </row>
    <row r="369" spans="1:11" x14ac:dyDescent="0.25">
      <c r="A369" s="3" t="s">
        <v>11</v>
      </c>
      <c r="B369" s="3" t="str">
        <f>"9780071830997"</f>
        <v>9780071830997</v>
      </c>
      <c r="C369" s="3" t="s">
        <v>1412</v>
      </c>
      <c r="D369" s="3" t="s">
        <v>1413</v>
      </c>
      <c r="E369" s="3" t="s">
        <v>14</v>
      </c>
      <c r="F369" s="3">
        <v>2014</v>
      </c>
      <c r="G369" s="4">
        <v>41992</v>
      </c>
      <c r="H369" s="3" t="s">
        <v>942</v>
      </c>
      <c r="I369" s="3" t="s">
        <v>118</v>
      </c>
      <c r="J369" s="3" t="s">
        <v>1414</v>
      </c>
      <c r="K369" s="3"/>
    </row>
    <row r="370" spans="1:11" x14ac:dyDescent="0.25">
      <c r="A370" s="3" t="s">
        <v>11</v>
      </c>
      <c r="B370" s="3" t="str">
        <f>"9780071545815"</f>
        <v>9780071545815</v>
      </c>
      <c r="C370" s="3" t="s">
        <v>1415</v>
      </c>
      <c r="D370" s="3" t="s">
        <v>1416</v>
      </c>
      <c r="E370" s="3" t="s">
        <v>14</v>
      </c>
      <c r="F370" s="3">
        <v>2009</v>
      </c>
      <c r="G370" s="4">
        <v>40909</v>
      </c>
      <c r="H370" s="3" t="s">
        <v>1417</v>
      </c>
      <c r="I370" s="3" t="s">
        <v>1418</v>
      </c>
      <c r="J370" s="3" t="s">
        <v>1419</v>
      </c>
      <c r="K370" s="3"/>
    </row>
    <row r="371" spans="1:11" x14ac:dyDescent="0.25">
      <c r="A371" s="3" t="s">
        <v>11</v>
      </c>
      <c r="B371" s="3" t="str">
        <f>"9780071374330"</f>
        <v>9780071374330</v>
      </c>
      <c r="C371" s="3" t="s">
        <v>1420</v>
      </c>
      <c r="D371" s="3" t="s">
        <v>1102</v>
      </c>
      <c r="E371" s="3" t="s">
        <v>14</v>
      </c>
      <c r="F371" s="3">
        <v>2002</v>
      </c>
      <c r="G371" s="4">
        <v>41227</v>
      </c>
      <c r="H371" s="3" t="s">
        <v>1421</v>
      </c>
      <c r="I371" s="3" t="s">
        <v>1422</v>
      </c>
      <c r="J371" s="3" t="s">
        <v>1423</v>
      </c>
      <c r="K371" s="3"/>
    </row>
    <row r="372" spans="1:11" x14ac:dyDescent="0.25">
      <c r="A372" s="3" t="s">
        <v>11</v>
      </c>
      <c r="B372" s="3" t="str">
        <f>"9780071489935"</f>
        <v>9780071489935</v>
      </c>
      <c r="C372" s="3" t="s">
        <v>1424</v>
      </c>
      <c r="D372" s="3" t="s">
        <v>1425</v>
      </c>
      <c r="E372" s="3" t="s">
        <v>14</v>
      </c>
      <c r="F372" s="3">
        <v>2008</v>
      </c>
      <c r="G372" s="4">
        <v>40909</v>
      </c>
      <c r="H372" s="3" t="s">
        <v>1426</v>
      </c>
      <c r="I372" s="3" t="s">
        <v>57</v>
      </c>
      <c r="J372" s="3" t="s">
        <v>1427</v>
      </c>
      <c r="K372" s="3"/>
    </row>
    <row r="373" spans="1:11" x14ac:dyDescent="0.25">
      <c r="A373" s="3" t="s">
        <v>11</v>
      </c>
      <c r="B373" s="3" t="str">
        <f>"9780071636087"</f>
        <v>9780071636087</v>
      </c>
      <c r="C373" s="3" t="s">
        <v>1428</v>
      </c>
      <c r="D373" s="3" t="s">
        <v>1429</v>
      </c>
      <c r="E373" s="3" t="s">
        <v>14</v>
      </c>
      <c r="F373" s="3">
        <v>2010</v>
      </c>
      <c r="G373" s="4">
        <v>41622</v>
      </c>
      <c r="H373" s="3" t="s">
        <v>763</v>
      </c>
      <c r="I373" s="3" t="s">
        <v>239</v>
      </c>
      <c r="J373" s="3" t="s">
        <v>1430</v>
      </c>
      <c r="K373" s="3"/>
    </row>
    <row r="374" spans="1:11" x14ac:dyDescent="0.25">
      <c r="A374" s="3" t="s">
        <v>11</v>
      </c>
      <c r="B374" s="3" t="str">
        <f>"9780071701266"</f>
        <v>9780071701266</v>
      </c>
      <c r="C374" s="3" t="s">
        <v>1431</v>
      </c>
      <c r="D374" s="3" t="s">
        <v>1432</v>
      </c>
      <c r="E374" s="3" t="s">
        <v>14</v>
      </c>
      <c r="F374" s="3">
        <v>2012</v>
      </c>
      <c r="G374" s="4">
        <v>41303</v>
      </c>
      <c r="H374" s="3" t="s">
        <v>1433</v>
      </c>
      <c r="I374" s="3" t="s">
        <v>1434</v>
      </c>
      <c r="J374" s="3" t="s">
        <v>1435</v>
      </c>
      <c r="K374" s="3"/>
    </row>
    <row r="375" spans="1:11" x14ac:dyDescent="0.25">
      <c r="A375" s="3" t="s">
        <v>11</v>
      </c>
      <c r="B375" s="3" t="str">
        <f>"9781264715725"</f>
        <v>9781264715725</v>
      </c>
      <c r="C375" s="3" t="s">
        <v>1436</v>
      </c>
      <c r="D375" s="3" t="s">
        <v>1437</v>
      </c>
      <c r="E375" s="3" t="s">
        <v>14</v>
      </c>
      <c r="F375" s="3">
        <v>2024</v>
      </c>
      <c r="G375" s="4">
        <v>45224</v>
      </c>
      <c r="H375" s="3" t="s">
        <v>929</v>
      </c>
      <c r="I375" s="3" t="s">
        <v>52</v>
      </c>
      <c r="J375" s="3" t="s">
        <v>1438</v>
      </c>
      <c r="K375" s="3"/>
    </row>
    <row r="376" spans="1:11" x14ac:dyDescent="0.25">
      <c r="A376" s="3" t="s">
        <v>11</v>
      </c>
      <c r="B376" s="3" t="str">
        <f>"9781260473292"</f>
        <v>9781260473292</v>
      </c>
      <c r="C376" s="3" t="s">
        <v>1439</v>
      </c>
      <c r="D376" s="3" t="s">
        <v>1440</v>
      </c>
      <c r="E376" s="3" t="s">
        <v>14</v>
      </c>
      <c r="F376" s="3">
        <v>2022</v>
      </c>
      <c r="G376" s="4">
        <v>45096</v>
      </c>
      <c r="H376" s="3" t="s">
        <v>1441</v>
      </c>
      <c r="I376" s="3" t="s">
        <v>360</v>
      </c>
      <c r="J376" s="3" t="s">
        <v>1442</v>
      </c>
      <c r="K376" s="3"/>
    </row>
    <row r="377" spans="1:11" x14ac:dyDescent="0.25">
      <c r="A377" s="3" t="s">
        <v>11</v>
      </c>
      <c r="B377" s="3" t="str">
        <f>"9781260467390"</f>
        <v>9781260467390</v>
      </c>
      <c r="C377" s="3" t="s">
        <v>1443</v>
      </c>
      <c r="D377" s="3" t="s">
        <v>1229</v>
      </c>
      <c r="E377" s="3" t="s">
        <v>14</v>
      </c>
      <c r="F377" s="3">
        <v>2021</v>
      </c>
      <c r="G377" s="4">
        <v>44433</v>
      </c>
      <c r="H377" s="3" t="s">
        <v>1444</v>
      </c>
      <c r="I377" s="3" t="s">
        <v>982</v>
      </c>
      <c r="J377" s="3" t="s">
        <v>1445</v>
      </c>
      <c r="K377" s="3"/>
    </row>
    <row r="378" spans="1:11" x14ac:dyDescent="0.25">
      <c r="A378" s="3" t="s">
        <v>11</v>
      </c>
      <c r="B378" s="3" t="str">
        <f>"9780071826600"</f>
        <v>9780071826600</v>
      </c>
      <c r="C378" s="3" t="s">
        <v>1446</v>
      </c>
      <c r="D378" s="3" t="s">
        <v>1447</v>
      </c>
      <c r="E378" s="3" t="s">
        <v>14</v>
      </c>
      <c r="F378" s="3">
        <v>2014</v>
      </c>
      <c r="G378" s="4">
        <v>41696</v>
      </c>
      <c r="H378" s="3" t="s">
        <v>26</v>
      </c>
      <c r="I378" s="3" t="s">
        <v>27</v>
      </c>
      <c r="J378" s="3" t="s">
        <v>1448</v>
      </c>
      <c r="K378" s="3"/>
    </row>
    <row r="379" spans="1:11" x14ac:dyDescent="0.25">
      <c r="A379" s="3" t="s">
        <v>11</v>
      </c>
      <c r="B379" s="3" t="str">
        <f>"9780071489737"</f>
        <v>9780071489737</v>
      </c>
      <c r="C379" s="3" t="s">
        <v>1449</v>
      </c>
      <c r="D379" s="3" t="s">
        <v>1450</v>
      </c>
      <c r="E379" s="3" t="s">
        <v>14</v>
      </c>
      <c r="F379" s="3">
        <v>2008</v>
      </c>
      <c r="G379" s="4">
        <v>40909</v>
      </c>
      <c r="H379" s="3" t="s">
        <v>1451</v>
      </c>
      <c r="I379" s="3" t="s">
        <v>1173</v>
      </c>
      <c r="J379" s="3" t="s">
        <v>1452</v>
      </c>
      <c r="K379" s="3"/>
    </row>
    <row r="380" spans="1:11" x14ac:dyDescent="0.25">
      <c r="A380" s="3" t="s">
        <v>11</v>
      </c>
      <c r="B380" s="3" t="str">
        <f>"9780071489706"</f>
        <v>9780071489706</v>
      </c>
      <c r="C380" s="3" t="s">
        <v>1453</v>
      </c>
      <c r="D380" s="3" t="s">
        <v>669</v>
      </c>
      <c r="E380" s="3" t="s">
        <v>14</v>
      </c>
      <c r="F380" s="3">
        <v>2008</v>
      </c>
      <c r="G380" s="4">
        <v>41766</v>
      </c>
      <c r="H380" s="3" t="s">
        <v>1454</v>
      </c>
      <c r="I380" s="3" t="s">
        <v>1455</v>
      </c>
      <c r="J380" s="3" t="s">
        <v>1456</v>
      </c>
      <c r="K380" s="3"/>
    </row>
    <row r="381" spans="1:11" x14ac:dyDescent="0.25">
      <c r="A381" s="3" t="s">
        <v>11</v>
      </c>
      <c r="B381" s="3" t="str">
        <f>"9780071702874"</f>
        <v>9780071702874</v>
      </c>
      <c r="C381" s="3" t="s">
        <v>1457</v>
      </c>
      <c r="D381" s="3" t="s">
        <v>1458</v>
      </c>
      <c r="E381" s="3" t="s">
        <v>14</v>
      </c>
      <c r="F381" s="3">
        <v>2016</v>
      </c>
      <c r="G381" s="4">
        <v>42613</v>
      </c>
      <c r="H381" s="3" t="s">
        <v>1459</v>
      </c>
      <c r="I381" s="3" t="s">
        <v>574</v>
      </c>
      <c r="J381" s="3" t="s">
        <v>1460</v>
      </c>
      <c r="K381" s="3"/>
    </row>
    <row r="382" spans="1:11" x14ac:dyDescent="0.25">
      <c r="A382" s="3" t="s">
        <v>11</v>
      </c>
      <c r="B382" s="3" t="str">
        <f>"9780071548663"</f>
        <v>9780071548663</v>
      </c>
      <c r="C382" s="3" t="s">
        <v>1461</v>
      </c>
      <c r="D382" s="3" t="s">
        <v>1462</v>
      </c>
      <c r="E382" s="3" t="s">
        <v>14</v>
      </c>
      <c r="F382" s="3">
        <v>2009</v>
      </c>
      <c r="G382" s="4">
        <v>40909</v>
      </c>
      <c r="H382" s="3" t="s">
        <v>587</v>
      </c>
      <c r="I382" s="3" t="s">
        <v>249</v>
      </c>
      <c r="J382" s="3" t="s">
        <v>1463</v>
      </c>
      <c r="K382" s="3"/>
    </row>
    <row r="383" spans="1:11" x14ac:dyDescent="0.25">
      <c r="A383" s="3" t="s">
        <v>11</v>
      </c>
      <c r="B383" s="3" t="str">
        <f>"9780071492737"</f>
        <v>9780071492737</v>
      </c>
      <c r="C383" s="3" t="s">
        <v>1464</v>
      </c>
      <c r="D383" s="3" t="s">
        <v>1465</v>
      </c>
      <c r="E383" s="3" t="s">
        <v>14</v>
      </c>
      <c r="F383" s="3">
        <v>2009</v>
      </c>
      <c r="G383" s="4">
        <v>40909</v>
      </c>
      <c r="H383" s="3" t="s">
        <v>949</v>
      </c>
      <c r="I383" s="3" t="s">
        <v>187</v>
      </c>
      <c r="J383" s="3" t="s">
        <v>1466</v>
      </c>
      <c r="K383" s="3"/>
    </row>
    <row r="384" spans="1:11" x14ac:dyDescent="0.25">
      <c r="A384" s="3" t="s">
        <v>11</v>
      </c>
      <c r="B384" s="3" t="str">
        <f>"9780071702799"</f>
        <v>9780071702799</v>
      </c>
      <c r="C384" s="3" t="s">
        <v>1467</v>
      </c>
      <c r="D384" s="3" t="s">
        <v>1468</v>
      </c>
      <c r="E384" s="3" t="s">
        <v>14</v>
      </c>
      <c r="F384" s="3">
        <v>2011</v>
      </c>
      <c r="G384" s="4">
        <v>41605</v>
      </c>
      <c r="H384" s="3" t="s">
        <v>243</v>
      </c>
      <c r="I384" s="3" t="s">
        <v>244</v>
      </c>
      <c r="J384" s="3" t="s">
        <v>1469</v>
      </c>
      <c r="K384" s="3"/>
    </row>
    <row r="385" spans="1:11" x14ac:dyDescent="0.25">
      <c r="A385" s="3" t="s">
        <v>11</v>
      </c>
      <c r="B385" s="3" t="str">
        <f>"9780071392310"</f>
        <v>9780071392310</v>
      </c>
      <c r="C385" s="3" t="s">
        <v>1470</v>
      </c>
      <c r="D385" s="3" t="s">
        <v>1471</v>
      </c>
      <c r="E385" s="3" t="s">
        <v>14</v>
      </c>
      <c r="F385" s="3">
        <v>2004</v>
      </c>
      <c r="G385" s="4">
        <v>41622</v>
      </c>
      <c r="H385" s="3" t="s">
        <v>127</v>
      </c>
      <c r="I385" s="3" t="s">
        <v>47</v>
      </c>
      <c r="J385" s="3" t="s">
        <v>1472</v>
      </c>
      <c r="K385" s="3"/>
    </row>
    <row r="386" spans="1:11" x14ac:dyDescent="0.25">
      <c r="A386" s="3" t="s">
        <v>11</v>
      </c>
      <c r="B386" s="3" t="str">
        <f>"9781260467420"</f>
        <v>9781260467420</v>
      </c>
      <c r="C386" s="3" t="s">
        <v>1473</v>
      </c>
      <c r="D386" s="3" t="s">
        <v>1474</v>
      </c>
      <c r="E386" s="3" t="s">
        <v>14</v>
      </c>
      <c r="F386" s="3">
        <v>2021</v>
      </c>
      <c r="G386" s="4">
        <v>44281</v>
      </c>
      <c r="H386" s="3" t="s">
        <v>1217</v>
      </c>
      <c r="I386" s="3" t="s">
        <v>1218</v>
      </c>
      <c r="J386" s="3" t="s">
        <v>1475</v>
      </c>
      <c r="K386" s="3"/>
    </row>
    <row r="387" spans="1:11" x14ac:dyDescent="0.25">
      <c r="A387" s="3" t="s">
        <v>11</v>
      </c>
      <c r="B387" s="3" t="str">
        <f>"9781260468717"</f>
        <v>9781260468717</v>
      </c>
      <c r="C387" s="3" t="s">
        <v>1476</v>
      </c>
      <c r="D387" s="3" t="s">
        <v>1477</v>
      </c>
      <c r="E387" s="3" t="s">
        <v>14</v>
      </c>
      <c r="F387" s="3">
        <v>2022</v>
      </c>
      <c r="G387" s="4">
        <v>44715</v>
      </c>
      <c r="H387" s="3" t="s">
        <v>1478</v>
      </c>
      <c r="I387" s="3" t="s">
        <v>27</v>
      </c>
      <c r="J387" s="3" t="s">
        <v>1479</v>
      </c>
      <c r="K387" s="3"/>
    </row>
    <row r="388" spans="1:11" x14ac:dyDescent="0.25">
      <c r="A388" s="3" t="s">
        <v>11</v>
      </c>
      <c r="B388" s="3" t="str">
        <f>"9780071622837"</f>
        <v>9780071622837</v>
      </c>
      <c r="C388" s="3" t="s">
        <v>1480</v>
      </c>
      <c r="D388" s="3" t="s">
        <v>1481</v>
      </c>
      <c r="E388" s="3" t="s">
        <v>14</v>
      </c>
      <c r="F388" s="3">
        <v>2011</v>
      </c>
      <c r="G388" s="4">
        <v>41311</v>
      </c>
      <c r="H388" s="3" t="s">
        <v>1482</v>
      </c>
      <c r="I388" s="3" t="s">
        <v>1483</v>
      </c>
      <c r="J388" s="3" t="s">
        <v>1484</v>
      </c>
      <c r="K388" s="3"/>
    </row>
    <row r="389" spans="1:11" x14ac:dyDescent="0.25">
      <c r="A389" s="3" t="s">
        <v>11</v>
      </c>
      <c r="B389" s="3" t="str">
        <f>"9781260461664"</f>
        <v>9781260461664</v>
      </c>
      <c r="C389" s="3" t="s">
        <v>1485</v>
      </c>
      <c r="D389" s="3" t="s">
        <v>1486</v>
      </c>
      <c r="E389" s="3" t="s">
        <v>14</v>
      </c>
      <c r="F389" s="3">
        <v>2022</v>
      </c>
      <c r="G389" s="4">
        <v>44737</v>
      </c>
      <c r="H389" s="3" t="s">
        <v>1487</v>
      </c>
      <c r="I389" s="3" t="s">
        <v>72</v>
      </c>
      <c r="J389" s="3" t="s">
        <v>1488</v>
      </c>
      <c r="K389" s="3"/>
    </row>
    <row r="390" spans="1:11" x14ac:dyDescent="0.25">
      <c r="A390" s="3" t="s">
        <v>11</v>
      </c>
      <c r="B390" s="3" t="str">
        <f>"9781260468540"</f>
        <v>9781260468540</v>
      </c>
      <c r="C390" s="3" t="s">
        <v>1489</v>
      </c>
      <c r="D390" s="3" t="s">
        <v>1490</v>
      </c>
      <c r="E390" s="3" t="s">
        <v>14</v>
      </c>
      <c r="F390" s="3">
        <v>2021</v>
      </c>
      <c r="G390" s="4">
        <v>45070</v>
      </c>
      <c r="H390" s="3" t="s">
        <v>1491</v>
      </c>
      <c r="I390" s="3" t="s">
        <v>535</v>
      </c>
      <c r="J390" s="3" t="s">
        <v>1492</v>
      </c>
      <c r="K390" s="3"/>
    </row>
    <row r="391" spans="1:11" x14ac:dyDescent="0.25">
      <c r="A391" s="3" t="s">
        <v>11</v>
      </c>
      <c r="B391" s="3" t="str">
        <f>"9781264264575"</f>
        <v>9781264264575</v>
      </c>
      <c r="C391" s="3" t="s">
        <v>1493</v>
      </c>
      <c r="D391" s="3" t="s">
        <v>1494</v>
      </c>
      <c r="E391" s="3" t="s">
        <v>14</v>
      </c>
      <c r="F391" s="3">
        <v>2024</v>
      </c>
      <c r="G391" s="4">
        <v>45222</v>
      </c>
      <c r="H391" s="3" t="s">
        <v>1495</v>
      </c>
      <c r="I391" s="3" t="s">
        <v>1496</v>
      </c>
      <c r="J391" s="3" t="s">
        <v>1497</v>
      </c>
      <c r="K391" s="3"/>
    </row>
    <row r="392" spans="1:11" x14ac:dyDescent="0.25">
      <c r="A392" s="3" t="s">
        <v>11</v>
      </c>
      <c r="B392" s="3" t="str">
        <f>"9780071496605"</f>
        <v>9780071496605</v>
      </c>
      <c r="C392" s="3" t="s">
        <v>1498</v>
      </c>
      <c r="D392" s="3" t="s">
        <v>1499</v>
      </c>
      <c r="E392" s="3" t="s">
        <v>14</v>
      </c>
      <c r="F392" s="3">
        <v>2008</v>
      </c>
      <c r="G392" s="4">
        <v>40909</v>
      </c>
      <c r="H392" s="3" t="s">
        <v>1500</v>
      </c>
      <c r="I392" s="3" t="s">
        <v>1501</v>
      </c>
      <c r="J392" s="3" t="s">
        <v>1502</v>
      </c>
      <c r="K392" s="3"/>
    </row>
    <row r="393" spans="1:11" x14ac:dyDescent="0.25">
      <c r="A393" s="3" t="s">
        <v>11</v>
      </c>
      <c r="B393" s="3" t="str">
        <f>"9780071432085"</f>
        <v>9780071432085</v>
      </c>
      <c r="C393" s="3" t="s">
        <v>1503</v>
      </c>
      <c r="D393" s="3" t="s">
        <v>1243</v>
      </c>
      <c r="E393" s="3" t="s">
        <v>14</v>
      </c>
      <c r="F393" s="3">
        <v>2004</v>
      </c>
      <c r="G393" s="4">
        <v>40909</v>
      </c>
      <c r="H393" s="3" t="s">
        <v>1504</v>
      </c>
      <c r="I393" s="3" t="s">
        <v>1505</v>
      </c>
      <c r="J393" s="3" t="s">
        <v>1506</v>
      </c>
      <c r="K393" s="3"/>
    </row>
    <row r="394" spans="1:11" x14ac:dyDescent="0.25">
      <c r="A394" s="3" t="s">
        <v>11</v>
      </c>
      <c r="B394" s="3" t="str">
        <f>"9780071462303"</f>
        <v>9780071462303</v>
      </c>
      <c r="C394" s="3" t="s">
        <v>1507</v>
      </c>
      <c r="D394" s="3" t="s">
        <v>1508</v>
      </c>
      <c r="E394" s="3" t="s">
        <v>14</v>
      </c>
      <c r="F394" s="3">
        <v>2007</v>
      </c>
      <c r="G394" s="4">
        <v>41793</v>
      </c>
      <c r="H394" s="3" t="s">
        <v>205</v>
      </c>
      <c r="I394" s="3" t="s">
        <v>187</v>
      </c>
      <c r="J394" s="3" t="s">
        <v>1509</v>
      </c>
      <c r="K394" s="3"/>
    </row>
    <row r="395" spans="1:11" x14ac:dyDescent="0.25">
      <c r="A395" s="3" t="s">
        <v>11</v>
      </c>
      <c r="B395" s="3" t="str">
        <f>"9876543211111"</f>
        <v>9876543211111</v>
      </c>
      <c r="C395" s="3" t="s">
        <v>1510</v>
      </c>
      <c r="D395" s="3" t="s">
        <v>1511</v>
      </c>
      <c r="E395" s="3" t="s">
        <v>14</v>
      </c>
      <c r="F395" s="3">
        <v>2024</v>
      </c>
      <c r="G395" s="4">
        <v>45247</v>
      </c>
      <c r="H395" s="3" t="s">
        <v>1512</v>
      </c>
      <c r="I395" s="3" t="s">
        <v>67</v>
      </c>
      <c r="J395" s="3" t="s">
        <v>1513</v>
      </c>
      <c r="K395" s="3"/>
    </row>
    <row r="396" spans="1:11" x14ac:dyDescent="0.25">
      <c r="A396" s="3" t="s">
        <v>11</v>
      </c>
      <c r="B396" s="3" t="str">
        <f>"9780071481205"</f>
        <v>9780071481205</v>
      </c>
      <c r="C396" s="3" t="s">
        <v>1514</v>
      </c>
      <c r="D396" s="3" t="s">
        <v>1515</v>
      </c>
      <c r="E396" s="3" t="s">
        <v>14</v>
      </c>
      <c r="F396" s="3">
        <v>2007</v>
      </c>
      <c r="G396" s="4">
        <v>40909</v>
      </c>
      <c r="H396" s="3" t="s">
        <v>1516</v>
      </c>
      <c r="I396" s="3" t="s">
        <v>67</v>
      </c>
      <c r="J396" s="3" t="s">
        <v>1517</v>
      </c>
      <c r="K396" s="3"/>
    </row>
    <row r="397" spans="1:11" x14ac:dyDescent="0.25">
      <c r="A397" s="3" t="s">
        <v>11</v>
      </c>
      <c r="B397" s="3" t="str">
        <f>"9780071460446"</f>
        <v>9780071460446</v>
      </c>
      <c r="C397" s="3" t="s">
        <v>1518</v>
      </c>
      <c r="D397" s="3" t="s">
        <v>1519</v>
      </c>
      <c r="E397" s="3" t="s">
        <v>14</v>
      </c>
      <c r="F397" s="3">
        <v>2008</v>
      </c>
      <c r="G397" s="4">
        <v>41367</v>
      </c>
      <c r="H397" s="3" t="s">
        <v>1006</v>
      </c>
      <c r="I397" s="3" t="s">
        <v>814</v>
      </c>
      <c r="J397" s="3" t="s">
        <v>1520</v>
      </c>
      <c r="K397" s="3"/>
    </row>
    <row r="398" spans="1:11" x14ac:dyDescent="0.25">
      <c r="A398" s="3" t="s">
        <v>11</v>
      </c>
      <c r="B398" s="3" t="str">
        <f>"9780071663427"</f>
        <v>9780071663427</v>
      </c>
      <c r="C398" s="3" t="s">
        <v>1521</v>
      </c>
      <c r="D398" s="3" t="s">
        <v>1522</v>
      </c>
      <c r="E398" s="3" t="s">
        <v>14</v>
      </c>
      <c r="F398" s="3">
        <v>2011</v>
      </c>
      <c r="G398" s="4">
        <v>41239</v>
      </c>
      <c r="H398" s="3" t="s">
        <v>439</v>
      </c>
      <c r="I398" s="3" t="s">
        <v>27</v>
      </c>
      <c r="J398" s="3" t="s">
        <v>1523</v>
      </c>
      <c r="K398" s="3"/>
    </row>
    <row r="399" spans="1:11" x14ac:dyDescent="0.25">
      <c r="A399" s="3" t="s">
        <v>11</v>
      </c>
      <c r="B399" s="3" t="str">
        <f>"9781265079659"</f>
        <v>9781265079659</v>
      </c>
      <c r="C399" s="3" t="s">
        <v>1524</v>
      </c>
      <c r="D399" s="3" t="s">
        <v>1525</v>
      </c>
      <c r="E399" s="3" t="s">
        <v>14</v>
      </c>
      <c r="F399" s="3">
        <v>2023</v>
      </c>
      <c r="G399" s="4">
        <v>45133</v>
      </c>
      <c r="H399" s="3" t="s">
        <v>1082</v>
      </c>
      <c r="I399" s="3" t="s">
        <v>32</v>
      </c>
      <c r="J399" s="3" t="s">
        <v>1526</v>
      </c>
      <c r="K399" s="3"/>
    </row>
    <row r="400" spans="1:11" x14ac:dyDescent="0.25">
      <c r="A400" s="3" t="s">
        <v>11</v>
      </c>
      <c r="B400" s="3" t="str">
        <f>"9780070704442"</f>
        <v>9780070704442</v>
      </c>
      <c r="C400" s="3" t="s">
        <v>1527</v>
      </c>
      <c r="D400" s="3" t="s">
        <v>1528</v>
      </c>
      <c r="E400" s="3" t="s">
        <v>14</v>
      </c>
      <c r="F400" s="3">
        <v>2011</v>
      </c>
      <c r="G400" s="4">
        <v>42122</v>
      </c>
      <c r="H400" s="3" t="s">
        <v>485</v>
      </c>
      <c r="I400" s="3" t="s">
        <v>16</v>
      </c>
      <c r="J400" s="3" t="s">
        <v>1529</v>
      </c>
      <c r="K400" s="3"/>
    </row>
    <row r="401" spans="1:11" x14ac:dyDescent="0.25">
      <c r="A401" s="3" t="s">
        <v>11</v>
      </c>
      <c r="B401" s="3" t="str">
        <f>"9780071849289"</f>
        <v>9780071849289</v>
      </c>
      <c r="C401" s="3" t="s">
        <v>1530</v>
      </c>
      <c r="D401" s="3" t="s">
        <v>1531</v>
      </c>
      <c r="E401" s="3" t="s">
        <v>14</v>
      </c>
      <c r="F401" s="3">
        <v>2016</v>
      </c>
      <c r="G401" s="4">
        <v>42429</v>
      </c>
      <c r="H401" s="3" t="s">
        <v>1478</v>
      </c>
      <c r="I401" s="3" t="s">
        <v>27</v>
      </c>
      <c r="J401" s="3" t="s">
        <v>1532</v>
      </c>
      <c r="K401" s="3"/>
    </row>
    <row r="402" spans="1:11" x14ac:dyDescent="0.25">
      <c r="A402" s="3" t="s">
        <v>11</v>
      </c>
      <c r="B402" s="3" t="str">
        <f>"9780071470759"</f>
        <v>9780071470759</v>
      </c>
      <c r="C402" s="3" t="s">
        <v>1533</v>
      </c>
      <c r="D402" s="3" t="s">
        <v>1534</v>
      </c>
      <c r="E402" s="3" t="s">
        <v>14</v>
      </c>
      <c r="F402" s="3">
        <v>2007</v>
      </c>
      <c r="G402" s="4">
        <v>40909</v>
      </c>
      <c r="H402" s="3" t="s">
        <v>1535</v>
      </c>
      <c r="I402" s="3" t="s">
        <v>661</v>
      </c>
      <c r="J402" s="3" t="s">
        <v>1536</v>
      </c>
      <c r="K402" s="3"/>
    </row>
    <row r="403" spans="1:11" x14ac:dyDescent="0.25">
      <c r="A403" s="3" t="s">
        <v>11</v>
      </c>
      <c r="B403" s="3" t="str">
        <f>"9780071632409"</f>
        <v>9780071632409</v>
      </c>
      <c r="C403" s="3" t="s">
        <v>1537</v>
      </c>
      <c r="D403" s="3" t="s">
        <v>1538</v>
      </c>
      <c r="E403" s="3" t="s">
        <v>14</v>
      </c>
      <c r="F403" s="3">
        <v>2010</v>
      </c>
      <c r="G403" s="4">
        <v>40909</v>
      </c>
      <c r="H403" s="3" t="s">
        <v>1539</v>
      </c>
      <c r="I403" s="3" t="s">
        <v>1540</v>
      </c>
      <c r="J403" s="3" t="s">
        <v>1541</v>
      </c>
      <c r="K403" s="3"/>
    </row>
    <row r="404" spans="1:11" x14ac:dyDescent="0.25">
      <c r="A404" s="3" t="s">
        <v>11</v>
      </c>
      <c r="B404" s="3" t="str">
        <f>"9781264441389"</f>
        <v>9781264441389</v>
      </c>
      <c r="C404" s="3" t="s">
        <v>1542</v>
      </c>
      <c r="D404" s="3" t="s">
        <v>1543</v>
      </c>
      <c r="E404" s="3" t="s">
        <v>14</v>
      </c>
      <c r="F404" s="3">
        <v>2022</v>
      </c>
      <c r="G404" s="4">
        <v>44862</v>
      </c>
      <c r="H404" s="3" t="s">
        <v>117</v>
      </c>
      <c r="I404" s="3" t="s">
        <v>118</v>
      </c>
      <c r="J404" s="3" t="s">
        <v>1544</v>
      </c>
      <c r="K404" s="3"/>
    </row>
    <row r="405" spans="1:11" x14ac:dyDescent="0.25">
      <c r="A405" s="3" t="s">
        <v>11</v>
      </c>
      <c r="B405" s="3" t="str">
        <f>"9780070267145"</f>
        <v>9780070267145</v>
      </c>
      <c r="C405" s="3" t="s">
        <v>1545</v>
      </c>
      <c r="D405" s="3" t="s">
        <v>377</v>
      </c>
      <c r="E405" s="3" t="s">
        <v>14</v>
      </c>
      <c r="F405" s="3">
        <v>2000</v>
      </c>
      <c r="G405" s="4">
        <v>40909</v>
      </c>
      <c r="H405" s="3" t="s">
        <v>1546</v>
      </c>
      <c r="I405" s="3" t="s">
        <v>1547</v>
      </c>
      <c r="J405" s="3" t="s">
        <v>1548</v>
      </c>
      <c r="K405" s="3"/>
    </row>
    <row r="406" spans="1:11" x14ac:dyDescent="0.25">
      <c r="A406" s="3" t="s">
        <v>11</v>
      </c>
      <c r="B406" s="3" t="str">
        <f>"9780071605540"</f>
        <v>9780071605540</v>
      </c>
      <c r="C406" s="3" t="s">
        <v>1549</v>
      </c>
      <c r="D406" s="3" t="s">
        <v>1550</v>
      </c>
      <c r="E406" s="3" t="s">
        <v>14</v>
      </c>
      <c r="F406" s="3">
        <v>2011</v>
      </c>
      <c r="G406" s="4">
        <v>40909</v>
      </c>
      <c r="H406" s="3" t="s">
        <v>1551</v>
      </c>
      <c r="I406" s="3" t="s">
        <v>1552</v>
      </c>
      <c r="J406" s="3" t="s">
        <v>1553</v>
      </c>
      <c r="K406" s="3"/>
    </row>
    <row r="407" spans="1:11" x14ac:dyDescent="0.25">
      <c r="A407" s="3" t="s">
        <v>11</v>
      </c>
      <c r="B407" s="3" t="str">
        <f>"9780071457873"</f>
        <v>9780071457873</v>
      </c>
      <c r="C407" s="3" t="s">
        <v>1554</v>
      </c>
      <c r="D407" s="3" t="s">
        <v>172</v>
      </c>
      <c r="E407" s="3" t="s">
        <v>14</v>
      </c>
      <c r="F407" s="3">
        <v>2006</v>
      </c>
      <c r="G407" s="4">
        <v>40909</v>
      </c>
      <c r="H407" s="3" t="s">
        <v>485</v>
      </c>
      <c r="I407" s="3" t="s">
        <v>16</v>
      </c>
      <c r="J407" s="3" t="s">
        <v>1555</v>
      </c>
      <c r="K407" s="3"/>
    </row>
    <row r="408" spans="1:11" x14ac:dyDescent="0.25">
      <c r="A408" s="3" t="s">
        <v>11</v>
      </c>
      <c r="B408" s="3" t="str">
        <f>"9780071454087"</f>
        <v>9780071454087</v>
      </c>
      <c r="C408" s="3" t="s">
        <v>1556</v>
      </c>
      <c r="D408" s="3" t="s">
        <v>126</v>
      </c>
      <c r="E408" s="3" t="s">
        <v>14</v>
      </c>
      <c r="F408" s="3">
        <v>2007</v>
      </c>
      <c r="G408" s="4">
        <v>42273</v>
      </c>
      <c r="H408" s="3" t="s">
        <v>1557</v>
      </c>
      <c r="I408" s="3" t="s">
        <v>1558</v>
      </c>
      <c r="J408" s="3" t="s">
        <v>1559</v>
      </c>
      <c r="K408" s="3"/>
    </row>
    <row r="409" spans="1:11" x14ac:dyDescent="0.25">
      <c r="A409" s="3" t="s">
        <v>11</v>
      </c>
      <c r="B409" s="3" t="str">
        <f>"9781260468922"</f>
        <v>9781260468922</v>
      </c>
      <c r="C409" s="3" t="s">
        <v>1560</v>
      </c>
      <c r="D409" s="3" t="s">
        <v>1561</v>
      </c>
      <c r="E409" s="3" t="s">
        <v>14</v>
      </c>
      <c r="F409" s="3">
        <v>2021</v>
      </c>
      <c r="G409" s="4">
        <v>44286</v>
      </c>
      <c r="H409" s="3" t="s">
        <v>1562</v>
      </c>
      <c r="I409" s="3" t="s">
        <v>1563</v>
      </c>
      <c r="J409" s="3" t="s">
        <v>1564</v>
      </c>
      <c r="K409" s="3"/>
    </row>
    <row r="410" spans="1:11" x14ac:dyDescent="0.25">
      <c r="A410" s="3" t="s">
        <v>11</v>
      </c>
      <c r="B410" s="3" t="str">
        <f>"9780071460682"</f>
        <v>9780071460682</v>
      </c>
      <c r="C410" s="3" t="s">
        <v>1565</v>
      </c>
      <c r="D410" s="3" t="s">
        <v>377</v>
      </c>
      <c r="E410" s="3" t="s">
        <v>14</v>
      </c>
      <c r="F410" s="3">
        <v>2006</v>
      </c>
      <c r="G410" s="4">
        <v>40909</v>
      </c>
      <c r="H410" s="3" t="s">
        <v>690</v>
      </c>
      <c r="I410" s="3" t="s">
        <v>691</v>
      </c>
      <c r="J410" s="3" t="s">
        <v>1566</v>
      </c>
      <c r="K410" s="3"/>
    </row>
    <row r="411" spans="1:11" x14ac:dyDescent="0.25">
      <c r="A411" s="3" t="s">
        <v>11</v>
      </c>
      <c r="B411" s="3" t="str">
        <f>"9781260469707"</f>
        <v>9781260469707</v>
      </c>
      <c r="C411" s="3" t="s">
        <v>1567</v>
      </c>
      <c r="D411" s="3" t="s">
        <v>1568</v>
      </c>
      <c r="E411" s="3" t="s">
        <v>14</v>
      </c>
      <c r="F411" s="3">
        <v>2021</v>
      </c>
      <c r="G411" s="4">
        <v>44495</v>
      </c>
      <c r="H411" s="3" t="s">
        <v>1569</v>
      </c>
      <c r="I411" s="3" t="s">
        <v>72</v>
      </c>
      <c r="J411" s="3" t="s">
        <v>1570</v>
      </c>
      <c r="K411" s="3"/>
    </row>
    <row r="412" spans="1:11" x14ac:dyDescent="0.25">
      <c r="A412" s="3" t="s">
        <v>11</v>
      </c>
      <c r="B412" s="3" t="str">
        <f>"9781264257355"</f>
        <v>9781264257355</v>
      </c>
      <c r="C412" s="3" t="s">
        <v>1571</v>
      </c>
      <c r="D412" s="3" t="s">
        <v>40</v>
      </c>
      <c r="E412" s="3" t="s">
        <v>14</v>
      </c>
      <c r="F412" s="3">
        <v>2021</v>
      </c>
      <c r="G412" s="4">
        <v>44461</v>
      </c>
      <c r="H412" s="3" t="s">
        <v>1572</v>
      </c>
      <c r="I412" s="3" t="s">
        <v>1573</v>
      </c>
      <c r="J412" s="3" t="s">
        <v>1574</v>
      </c>
      <c r="K412" s="3"/>
    </row>
    <row r="413" spans="1:11" x14ac:dyDescent="0.25">
      <c r="A413" s="3" t="s">
        <v>11</v>
      </c>
      <c r="B413" s="3" t="str">
        <f>"9780071622875"</f>
        <v>9780071622875</v>
      </c>
      <c r="C413" s="3" t="s">
        <v>1575</v>
      </c>
      <c r="D413" s="3" t="s">
        <v>1576</v>
      </c>
      <c r="E413" s="3" t="s">
        <v>14</v>
      </c>
      <c r="F413" s="3">
        <v>2011</v>
      </c>
      <c r="G413" s="4">
        <v>40909</v>
      </c>
      <c r="H413" s="3" t="s">
        <v>1577</v>
      </c>
      <c r="I413" s="3" t="s">
        <v>603</v>
      </c>
      <c r="J413" s="3" t="s">
        <v>1578</v>
      </c>
      <c r="K413" s="3"/>
    </row>
    <row r="414" spans="1:11" x14ac:dyDescent="0.25">
      <c r="A414" s="3" t="s">
        <v>11</v>
      </c>
      <c r="B414" s="3" t="str">
        <f>"9780071475228"</f>
        <v>9780071475228</v>
      </c>
      <c r="C414" s="3" t="s">
        <v>1579</v>
      </c>
      <c r="D414" s="3" t="s">
        <v>1580</v>
      </c>
      <c r="E414" s="3" t="s">
        <v>14</v>
      </c>
      <c r="F414" s="3">
        <v>2007</v>
      </c>
      <c r="G414" s="4">
        <v>41912</v>
      </c>
      <c r="H414" s="3" t="s">
        <v>1581</v>
      </c>
      <c r="I414" s="3" t="s">
        <v>1582</v>
      </c>
      <c r="J414" s="3" t="s">
        <v>1583</v>
      </c>
      <c r="K414" s="3"/>
    </row>
    <row r="415" spans="1:11" x14ac:dyDescent="0.25">
      <c r="A415" s="3" t="s">
        <v>11</v>
      </c>
      <c r="B415" s="3" t="str">
        <f>"9781264278701"</f>
        <v>9781264278701</v>
      </c>
      <c r="C415" s="3" t="s">
        <v>1584</v>
      </c>
      <c r="D415" s="3" t="s">
        <v>1585</v>
      </c>
      <c r="E415" s="3" t="s">
        <v>14</v>
      </c>
      <c r="F415" s="3">
        <v>2023</v>
      </c>
      <c r="G415" s="4">
        <v>45125</v>
      </c>
      <c r="H415" s="3" t="s">
        <v>1586</v>
      </c>
      <c r="I415" s="3" t="s">
        <v>1587</v>
      </c>
      <c r="J415" s="3" t="s">
        <v>1588</v>
      </c>
      <c r="K415" s="3"/>
    </row>
    <row r="416" spans="1:11" x14ac:dyDescent="0.25">
      <c r="A416" s="3" t="s">
        <v>11</v>
      </c>
      <c r="B416" s="3" t="str">
        <f>"9781260462845"</f>
        <v>9781260462845</v>
      </c>
      <c r="C416" s="3" t="s">
        <v>1589</v>
      </c>
      <c r="D416" s="3" t="s">
        <v>1176</v>
      </c>
      <c r="E416" s="3" t="s">
        <v>14</v>
      </c>
      <c r="F416" s="3">
        <v>2021</v>
      </c>
      <c r="G416" s="4">
        <v>44252</v>
      </c>
      <c r="H416" s="3" t="s">
        <v>332</v>
      </c>
      <c r="I416" s="3" t="s">
        <v>72</v>
      </c>
      <c r="J416" s="3" t="s">
        <v>1590</v>
      </c>
      <c r="K416" s="3"/>
    </row>
    <row r="417" spans="1:11" x14ac:dyDescent="0.25">
      <c r="A417" s="3" t="s">
        <v>11</v>
      </c>
      <c r="B417" s="3" t="str">
        <f>"9781264258338"</f>
        <v>9781264258338</v>
      </c>
      <c r="C417" s="3" t="s">
        <v>1591</v>
      </c>
      <c r="D417" s="3" t="s">
        <v>1592</v>
      </c>
      <c r="E417" s="3" t="s">
        <v>14</v>
      </c>
      <c r="F417" s="3">
        <v>2022</v>
      </c>
      <c r="G417" s="4">
        <v>44616</v>
      </c>
      <c r="H417" s="3" t="s">
        <v>135</v>
      </c>
      <c r="I417" s="3" t="s">
        <v>104</v>
      </c>
      <c r="J417" s="3" t="s">
        <v>1593</v>
      </c>
      <c r="K417" s="3"/>
    </row>
    <row r="418" spans="1:11" x14ac:dyDescent="0.25">
      <c r="A418" s="3" t="s">
        <v>11</v>
      </c>
      <c r="B418" s="3" t="str">
        <f>"9780071475839"</f>
        <v>9780071475839</v>
      </c>
      <c r="C418" s="3" t="s">
        <v>1594</v>
      </c>
      <c r="D418" s="3" t="s">
        <v>1595</v>
      </c>
      <c r="E418" s="3" t="s">
        <v>14</v>
      </c>
      <c r="F418" s="3">
        <v>2007</v>
      </c>
      <c r="G418" s="4">
        <v>40909</v>
      </c>
      <c r="H418" s="3" t="s">
        <v>249</v>
      </c>
      <c r="I418" s="3" t="s">
        <v>249</v>
      </c>
      <c r="J418" s="3" t="s">
        <v>1596</v>
      </c>
      <c r="K418" s="3"/>
    </row>
    <row r="419" spans="1:11" x14ac:dyDescent="0.25">
      <c r="A419" s="3" t="s">
        <v>11</v>
      </c>
      <c r="B419" s="3" t="str">
        <f>"9780071462716"</f>
        <v>9780071462716</v>
      </c>
      <c r="C419" s="3" t="s">
        <v>1597</v>
      </c>
      <c r="D419" s="3" t="s">
        <v>1598</v>
      </c>
      <c r="E419" s="3" t="s">
        <v>14</v>
      </c>
      <c r="F419" s="3">
        <v>2006</v>
      </c>
      <c r="G419" s="4">
        <v>40909</v>
      </c>
      <c r="H419" s="3" t="s">
        <v>15</v>
      </c>
      <c r="I419" s="3" t="s">
        <v>16</v>
      </c>
      <c r="J419" s="3" t="s">
        <v>1599</v>
      </c>
      <c r="K419" s="3"/>
    </row>
    <row r="420" spans="1:11" x14ac:dyDescent="0.25">
      <c r="A420" s="3" t="s">
        <v>11</v>
      </c>
      <c r="B420" s="3" t="str">
        <f>"9780071719513"</f>
        <v>9780071719513</v>
      </c>
      <c r="C420" s="3" t="s">
        <v>1600</v>
      </c>
      <c r="D420" s="3" t="s">
        <v>1601</v>
      </c>
      <c r="E420" s="3" t="s">
        <v>14</v>
      </c>
      <c r="F420" s="3">
        <v>2013</v>
      </c>
      <c r="G420" s="4">
        <v>41450</v>
      </c>
      <c r="H420" s="3" t="s">
        <v>1602</v>
      </c>
      <c r="I420" s="3" t="s">
        <v>282</v>
      </c>
      <c r="J420" s="3" t="s">
        <v>1603</v>
      </c>
      <c r="K420" s="3"/>
    </row>
    <row r="421" spans="1:11" x14ac:dyDescent="0.25">
      <c r="A421" s="3" t="s">
        <v>11</v>
      </c>
      <c r="B421" s="3" t="str">
        <f>"9780071737098"</f>
        <v>9780071737098</v>
      </c>
      <c r="C421" s="3" t="s">
        <v>1604</v>
      </c>
      <c r="D421" s="3" t="s">
        <v>455</v>
      </c>
      <c r="E421" s="3" t="s">
        <v>14</v>
      </c>
      <c r="F421" s="3">
        <v>2011</v>
      </c>
      <c r="G421" s="4">
        <v>40909</v>
      </c>
      <c r="H421" s="3" t="s">
        <v>1605</v>
      </c>
      <c r="I421" s="3" t="s">
        <v>249</v>
      </c>
      <c r="J421" s="3" t="s">
        <v>1606</v>
      </c>
      <c r="K421" s="3"/>
    </row>
    <row r="422" spans="1:11" x14ac:dyDescent="0.25">
      <c r="A422" s="3" t="s">
        <v>11</v>
      </c>
      <c r="B422" s="3" t="str">
        <f>"9781265012816"</f>
        <v>9781265012816</v>
      </c>
      <c r="C422" s="3" t="s">
        <v>1607</v>
      </c>
      <c r="D422" s="3" t="s">
        <v>1608</v>
      </c>
      <c r="E422" s="3" t="s">
        <v>14</v>
      </c>
      <c r="F422" s="3">
        <v>2023</v>
      </c>
      <c r="G422" s="4">
        <v>45020</v>
      </c>
      <c r="H422" s="3" t="s">
        <v>1426</v>
      </c>
      <c r="I422" s="3" t="s">
        <v>57</v>
      </c>
      <c r="J422" s="3" t="s">
        <v>1609</v>
      </c>
      <c r="K422" s="3"/>
    </row>
    <row r="423" spans="1:11" x14ac:dyDescent="0.25">
      <c r="A423" s="3" t="s">
        <v>11</v>
      </c>
      <c r="B423" s="3" t="str">
        <f>"9781260461565"</f>
        <v>9781260461565</v>
      </c>
      <c r="C423" s="3" t="s">
        <v>1610</v>
      </c>
      <c r="D423" s="3" t="s">
        <v>1611</v>
      </c>
      <c r="E423" s="3" t="s">
        <v>14</v>
      </c>
      <c r="F423" s="3">
        <v>2023</v>
      </c>
      <c r="G423" s="4">
        <v>44923</v>
      </c>
      <c r="H423" s="3" t="s">
        <v>1090</v>
      </c>
      <c r="I423" s="3" t="s">
        <v>1090</v>
      </c>
      <c r="J423" s="3" t="s">
        <v>1612</v>
      </c>
      <c r="K423" s="3"/>
    </row>
    <row r="424" spans="1:11" x14ac:dyDescent="0.25">
      <c r="A424" s="3" t="s">
        <v>11</v>
      </c>
      <c r="B424" s="3" t="str">
        <f>"9781260467789"</f>
        <v>9781260467789</v>
      </c>
      <c r="C424" s="3" t="s">
        <v>1613</v>
      </c>
      <c r="D424" s="3" t="s">
        <v>1614</v>
      </c>
      <c r="E424" s="3" t="s">
        <v>14</v>
      </c>
      <c r="F424" s="3">
        <v>2023</v>
      </c>
      <c r="G424" s="4">
        <v>45020</v>
      </c>
      <c r="H424" s="3" t="s">
        <v>1615</v>
      </c>
      <c r="I424" s="3" t="s">
        <v>773</v>
      </c>
      <c r="J424" s="3" t="s">
        <v>1616</v>
      </c>
      <c r="K424" s="3"/>
    </row>
    <row r="425" spans="1:11" x14ac:dyDescent="0.25">
      <c r="A425" s="3" t="s">
        <v>11</v>
      </c>
      <c r="B425" s="3" t="str">
        <f>"9780071825160"</f>
        <v>9780071825160</v>
      </c>
      <c r="C425" s="3" t="s">
        <v>1617</v>
      </c>
      <c r="D425" s="3" t="s">
        <v>1618</v>
      </c>
      <c r="E425" s="3" t="s">
        <v>14</v>
      </c>
      <c r="F425" s="3">
        <v>2014</v>
      </c>
      <c r="G425" s="4">
        <v>41941</v>
      </c>
      <c r="H425" s="3" t="s">
        <v>1619</v>
      </c>
      <c r="I425" s="3" t="s">
        <v>1620</v>
      </c>
      <c r="J425" s="3" t="s">
        <v>1621</v>
      </c>
      <c r="K425" s="3"/>
    </row>
    <row r="426" spans="1:11" x14ac:dyDescent="0.25">
      <c r="A426" s="3" t="s">
        <v>11</v>
      </c>
      <c r="B426" s="3" t="str">
        <f>"9780071614924"</f>
        <v>9780071614924</v>
      </c>
      <c r="C426" s="3" t="s">
        <v>1622</v>
      </c>
      <c r="D426" s="3" t="s">
        <v>442</v>
      </c>
      <c r="E426" s="3" t="s">
        <v>14</v>
      </c>
      <c r="F426" s="3">
        <v>2011</v>
      </c>
      <c r="G426" s="4">
        <v>41450</v>
      </c>
      <c r="H426" s="3" t="s">
        <v>1623</v>
      </c>
      <c r="I426" s="3" t="s">
        <v>22</v>
      </c>
      <c r="J426" s="3" t="s">
        <v>1624</v>
      </c>
      <c r="K426" s="3"/>
    </row>
    <row r="427" spans="1:11" x14ac:dyDescent="0.25">
      <c r="A427" s="3" t="s">
        <v>11</v>
      </c>
      <c r="B427" s="3" t="str">
        <f>"9780071472272"</f>
        <v>9780071472272</v>
      </c>
      <c r="C427" s="3" t="s">
        <v>1625</v>
      </c>
      <c r="D427" s="3" t="s">
        <v>1626</v>
      </c>
      <c r="E427" s="3" t="s">
        <v>14</v>
      </c>
      <c r="F427" s="3">
        <v>2009</v>
      </c>
      <c r="G427" s="4">
        <v>40939</v>
      </c>
      <c r="H427" s="3" t="s">
        <v>1627</v>
      </c>
      <c r="I427" s="3" t="s">
        <v>1628</v>
      </c>
      <c r="J427" s="3" t="s">
        <v>1629</v>
      </c>
      <c r="K427" s="3"/>
    </row>
    <row r="428" spans="1:11" x14ac:dyDescent="0.25">
      <c r="A428" s="3" t="s">
        <v>11</v>
      </c>
      <c r="B428" s="3" t="str">
        <f>"9780071639620"</f>
        <v>9780071639620</v>
      </c>
      <c r="C428" s="3" t="s">
        <v>1630</v>
      </c>
      <c r="D428" s="3" t="s">
        <v>1631</v>
      </c>
      <c r="E428" s="3" t="s">
        <v>14</v>
      </c>
      <c r="F428" s="3">
        <v>2010</v>
      </c>
      <c r="G428" s="4">
        <v>40909</v>
      </c>
      <c r="H428" s="3" t="s">
        <v>1632</v>
      </c>
      <c r="I428" s="3" t="s">
        <v>1633</v>
      </c>
      <c r="J428" s="3" t="s">
        <v>1634</v>
      </c>
      <c r="K428" s="3"/>
    </row>
    <row r="429" spans="1:11" x14ac:dyDescent="0.25">
      <c r="A429" s="3" t="s">
        <v>11</v>
      </c>
      <c r="B429" s="3" t="str">
        <f>"9781265224448"</f>
        <v>9781265224448</v>
      </c>
      <c r="C429" s="3" t="s">
        <v>1635</v>
      </c>
      <c r="D429" s="3" t="s">
        <v>1636</v>
      </c>
      <c r="E429" s="3" t="s">
        <v>14</v>
      </c>
      <c r="F429" s="3">
        <v>2023</v>
      </c>
      <c r="G429" s="4">
        <v>45162</v>
      </c>
      <c r="H429" s="3" t="s">
        <v>1637</v>
      </c>
      <c r="I429" s="3" t="s">
        <v>239</v>
      </c>
      <c r="J429" s="3" t="s">
        <v>1638</v>
      </c>
      <c r="K429" s="3"/>
    </row>
    <row r="430" spans="1:11" x14ac:dyDescent="0.25">
      <c r="A430" s="3" t="s">
        <v>11</v>
      </c>
      <c r="B430" s="3" t="str">
        <f>"9780071374934"</f>
        <v>9780071374934</v>
      </c>
      <c r="C430" s="3" t="s">
        <v>1639</v>
      </c>
      <c r="D430" s="3" t="s">
        <v>1640</v>
      </c>
      <c r="E430" s="3" t="s">
        <v>14</v>
      </c>
      <c r="F430" s="3">
        <v>2002</v>
      </c>
      <c r="G430" s="4">
        <v>40909</v>
      </c>
      <c r="H430" s="3" t="s">
        <v>1362</v>
      </c>
      <c r="I430" s="3" t="s">
        <v>365</v>
      </c>
      <c r="J430" s="3" t="s">
        <v>1641</v>
      </c>
      <c r="K430" s="3"/>
    </row>
    <row r="431" spans="1:11" x14ac:dyDescent="0.25">
      <c r="A431" s="3" t="s">
        <v>11</v>
      </c>
      <c r="B431" s="3" t="str">
        <f>"9780071489287"</f>
        <v>9780071489287</v>
      </c>
      <c r="C431" s="3" t="s">
        <v>1642</v>
      </c>
      <c r="D431" s="3" t="s">
        <v>1643</v>
      </c>
      <c r="E431" s="3" t="s">
        <v>14</v>
      </c>
      <c r="F431" s="3">
        <v>2010</v>
      </c>
      <c r="G431" s="4">
        <v>40909</v>
      </c>
      <c r="H431" s="3" t="s">
        <v>864</v>
      </c>
      <c r="I431" s="3" t="s">
        <v>140</v>
      </c>
      <c r="J431" s="3" t="s">
        <v>1644</v>
      </c>
      <c r="K431" s="3"/>
    </row>
    <row r="432" spans="1:11" x14ac:dyDescent="0.25">
      <c r="A432" s="3" t="s">
        <v>11</v>
      </c>
      <c r="B432" s="3" t="str">
        <f>"9780071477529"</f>
        <v>9780071477529</v>
      </c>
      <c r="C432" s="3" t="s">
        <v>1645</v>
      </c>
      <c r="D432" s="3" t="s">
        <v>1646</v>
      </c>
      <c r="E432" s="3" t="s">
        <v>14</v>
      </c>
      <c r="F432" s="3">
        <v>2007</v>
      </c>
      <c r="G432" s="4">
        <v>40909</v>
      </c>
      <c r="H432" s="3" t="s">
        <v>117</v>
      </c>
      <c r="I432" s="3" t="s">
        <v>118</v>
      </c>
      <c r="J432" s="3" t="s">
        <v>1647</v>
      </c>
      <c r="K432" s="3"/>
    </row>
    <row r="433" spans="1:11" x14ac:dyDescent="0.25">
      <c r="A433" s="3" t="s">
        <v>11</v>
      </c>
      <c r="B433" s="3" t="str">
        <f>"9780071737074"</f>
        <v>9780071737074</v>
      </c>
      <c r="C433" s="3" t="s">
        <v>1648</v>
      </c>
      <c r="D433" s="3" t="s">
        <v>1649</v>
      </c>
      <c r="E433" s="3" t="s">
        <v>14</v>
      </c>
      <c r="F433" s="3">
        <v>2011</v>
      </c>
      <c r="G433" s="4">
        <v>40909</v>
      </c>
      <c r="H433" s="3" t="s">
        <v>587</v>
      </c>
      <c r="I433" s="3" t="s">
        <v>249</v>
      </c>
      <c r="J433" s="3" t="s">
        <v>1650</v>
      </c>
      <c r="K433" s="3"/>
    </row>
    <row r="434" spans="1:11" x14ac:dyDescent="0.25">
      <c r="A434" s="3" t="s">
        <v>11</v>
      </c>
      <c r="B434" s="3" t="str">
        <f>"9781260132311"</f>
        <v>9781260132311</v>
      </c>
      <c r="C434" s="3" t="s">
        <v>1651</v>
      </c>
      <c r="D434" s="3" t="s">
        <v>1652</v>
      </c>
      <c r="E434" s="3" t="s">
        <v>14</v>
      </c>
      <c r="F434" s="3">
        <v>2019</v>
      </c>
      <c r="G434" s="4">
        <v>43734</v>
      </c>
      <c r="H434" s="3" t="s">
        <v>1653</v>
      </c>
      <c r="I434" s="3" t="s">
        <v>490</v>
      </c>
      <c r="J434" s="3" t="s">
        <v>1654</v>
      </c>
      <c r="K434" s="3"/>
    </row>
    <row r="435" spans="1:11" x14ac:dyDescent="0.25">
      <c r="A435" s="3" t="s">
        <v>11</v>
      </c>
      <c r="B435" s="3" t="str">
        <f>"9781260453812"</f>
        <v>9781260453812</v>
      </c>
      <c r="C435" s="3" t="s">
        <v>1655</v>
      </c>
      <c r="D435" s="3" t="s">
        <v>1656</v>
      </c>
      <c r="E435" s="3" t="s">
        <v>14</v>
      </c>
      <c r="F435" s="3">
        <v>2020</v>
      </c>
      <c r="G435" s="4">
        <v>44005</v>
      </c>
      <c r="H435" s="3" t="s">
        <v>1657</v>
      </c>
      <c r="I435" s="3" t="s">
        <v>1658</v>
      </c>
      <c r="J435" s="3" t="s">
        <v>1659</v>
      </c>
      <c r="K435" s="3"/>
    </row>
    <row r="436" spans="1:11" x14ac:dyDescent="0.25">
      <c r="A436" s="3" t="s">
        <v>11</v>
      </c>
      <c r="B436" s="3" t="str">
        <f>"9780071472890"</f>
        <v>9780071472890</v>
      </c>
      <c r="C436" s="3" t="s">
        <v>1660</v>
      </c>
      <c r="D436" s="3" t="s">
        <v>1661</v>
      </c>
      <c r="E436" s="3" t="s">
        <v>14</v>
      </c>
      <c r="F436" s="3">
        <v>2006</v>
      </c>
      <c r="G436" s="4">
        <v>41622</v>
      </c>
      <c r="H436" s="3"/>
      <c r="I436" s="3"/>
      <c r="J436" s="3" t="s">
        <v>1662</v>
      </c>
      <c r="K436" s="3"/>
    </row>
    <row r="437" spans="1:11" x14ac:dyDescent="0.25">
      <c r="A437" s="3" t="s">
        <v>11</v>
      </c>
      <c r="B437" s="3" t="str">
        <f>"9780071593069"</f>
        <v>9780071593069</v>
      </c>
      <c r="C437" s="3" t="s">
        <v>1663</v>
      </c>
      <c r="D437" s="3" t="s">
        <v>1405</v>
      </c>
      <c r="E437" s="3" t="s">
        <v>14</v>
      </c>
      <c r="F437" s="3">
        <v>2009</v>
      </c>
      <c r="G437" s="4">
        <v>40909</v>
      </c>
      <c r="H437" s="3"/>
      <c r="I437" s="3"/>
      <c r="J437" s="3" t="s">
        <v>1664</v>
      </c>
      <c r="K437" s="3"/>
    </row>
    <row r="438" spans="1:11" x14ac:dyDescent="0.25">
      <c r="A438" s="3" t="s">
        <v>11</v>
      </c>
      <c r="B438" s="3" t="str">
        <f>"9780071741354"</f>
        <v>9780071741354</v>
      </c>
      <c r="C438" s="3" t="s">
        <v>1665</v>
      </c>
      <c r="D438" s="3" t="s">
        <v>1543</v>
      </c>
      <c r="E438" s="3" t="s">
        <v>14</v>
      </c>
      <c r="F438" s="3">
        <v>2011</v>
      </c>
      <c r="G438" s="4">
        <v>42095</v>
      </c>
      <c r="H438" s="3"/>
      <c r="I438" s="3"/>
      <c r="J438" s="3" t="s">
        <v>1666</v>
      </c>
      <c r="K438" s="3"/>
    </row>
    <row r="439" spans="1:11" x14ac:dyDescent="0.25">
      <c r="A439" s="3" t="s">
        <v>11</v>
      </c>
      <c r="B439" s="3" t="str">
        <f>"9780071742320"</f>
        <v>9780071742320</v>
      </c>
      <c r="C439" s="3" t="s">
        <v>1667</v>
      </c>
      <c r="D439" s="3" t="s">
        <v>1668</v>
      </c>
      <c r="E439" s="3" t="s">
        <v>14</v>
      </c>
      <c r="F439" s="3">
        <v>2011</v>
      </c>
      <c r="G439" s="4">
        <v>41622</v>
      </c>
      <c r="H439" s="3" t="s">
        <v>1669</v>
      </c>
      <c r="I439" s="3" t="s">
        <v>535</v>
      </c>
      <c r="J439" s="3" t="s">
        <v>1670</v>
      </c>
      <c r="K439" s="3"/>
    </row>
    <row r="440" spans="1:11" x14ac:dyDescent="0.25">
      <c r="A440" s="3" t="s">
        <v>11</v>
      </c>
      <c r="B440" s="3" t="str">
        <f>"9780071842419"</f>
        <v>9780071842419</v>
      </c>
      <c r="C440" s="3" t="s">
        <v>1671</v>
      </c>
      <c r="D440" s="3" t="s">
        <v>1672</v>
      </c>
      <c r="E440" s="3" t="s">
        <v>14</v>
      </c>
      <c r="F440" s="3">
        <v>2016</v>
      </c>
      <c r="G440" s="4">
        <v>42429</v>
      </c>
      <c r="H440" s="3" t="s">
        <v>1673</v>
      </c>
      <c r="I440" s="3" t="s">
        <v>1674</v>
      </c>
      <c r="J440" s="3" t="s">
        <v>1675</v>
      </c>
      <c r="K440" s="3"/>
    </row>
    <row r="441" spans="1:11" x14ac:dyDescent="0.25">
      <c r="A441" s="3" t="s">
        <v>11</v>
      </c>
      <c r="B441" s="3" t="str">
        <f>"9780071789714"</f>
        <v>9780071789714</v>
      </c>
      <c r="C441" s="3" t="s">
        <v>1676</v>
      </c>
      <c r="D441" s="3" t="s">
        <v>924</v>
      </c>
      <c r="E441" s="3" t="s">
        <v>14</v>
      </c>
      <c r="F441" s="3">
        <v>2012</v>
      </c>
      <c r="G441" s="4">
        <v>41302</v>
      </c>
      <c r="H441" s="3" t="s">
        <v>925</v>
      </c>
      <c r="I441" s="3" t="s">
        <v>67</v>
      </c>
      <c r="J441" s="3" t="s">
        <v>1677</v>
      </c>
      <c r="K441" s="3"/>
    </row>
    <row r="442" spans="1:11" x14ac:dyDescent="0.25">
      <c r="A442" s="3" t="s">
        <v>11</v>
      </c>
      <c r="B442" s="3" t="str">
        <f>"9781260026030"</f>
        <v>9781260026030</v>
      </c>
      <c r="C442" s="3" t="s">
        <v>1678</v>
      </c>
      <c r="D442" s="3" t="s">
        <v>1679</v>
      </c>
      <c r="E442" s="3" t="s">
        <v>14</v>
      </c>
      <c r="F442" s="3">
        <v>2020</v>
      </c>
      <c r="G442" s="4">
        <v>43938</v>
      </c>
      <c r="H442" s="3" t="s">
        <v>925</v>
      </c>
      <c r="I442" s="3" t="s">
        <v>67</v>
      </c>
      <c r="J442" s="3" t="s">
        <v>1680</v>
      </c>
      <c r="K442" s="3"/>
    </row>
    <row r="443" spans="1:11" x14ac:dyDescent="0.25">
      <c r="A443" s="3" t="s">
        <v>11</v>
      </c>
      <c r="B443" s="3" t="str">
        <f>"9781260031102"</f>
        <v>9781260031102</v>
      </c>
      <c r="C443" s="3" t="s">
        <v>1681</v>
      </c>
      <c r="D443" s="3" t="s">
        <v>1543</v>
      </c>
      <c r="E443" s="3" t="s">
        <v>14</v>
      </c>
      <c r="F443" s="3">
        <v>2018</v>
      </c>
      <c r="G443" s="4">
        <v>43398</v>
      </c>
      <c r="H443" s="3" t="s">
        <v>113</v>
      </c>
      <c r="I443" s="3" t="s">
        <v>27</v>
      </c>
      <c r="J443" s="3" t="s">
        <v>1682</v>
      </c>
      <c r="K443" s="3"/>
    </row>
    <row r="444" spans="1:11" x14ac:dyDescent="0.25">
      <c r="A444" s="3" t="s">
        <v>11</v>
      </c>
      <c r="B444" s="3" t="str">
        <f>"9780071356374"</f>
        <v>9780071356374</v>
      </c>
      <c r="C444" s="3" t="s">
        <v>1683</v>
      </c>
      <c r="D444" s="3" t="s">
        <v>442</v>
      </c>
      <c r="E444" s="3" t="s">
        <v>14</v>
      </c>
      <c r="F444" s="3">
        <v>2003</v>
      </c>
      <c r="G444" s="4">
        <v>40909</v>
      </c>
      <c r="H444" s="3"/>
      <c r="I444" s="3"/>
      <c r="J444" s="3" t="s">
        <v>1684</v>
      </c>
      <c r="K444" s="3"/>
    </row>
    <row r="445" spans="1:11" x14ac:dyDescent="0.25">
      <c r="A445" s="3" t="s">
        <v>11</v>
      </c>
      <c r="B445" s="3" t="str">
        <f>"9780071549387"</f>
        <v>9780071549387</v>
      </c>
      <c r="C445" s="3" t="s">
        <v>1685</v>
      </c>
      <c r="D445" s="3" t="s">
        <v>1686</v>
      </c>
      <c r="E445" s="3" t="s">
        <v>14</v>
      </c>
      <c r="F445" s="3">
        <v>2010</v>
      </c>
      <c r="G445" s="4">
        <v>40909</v>
      </c>
      <c r="H445" s="3" t="s">
        <v>1687</v>
      </c>
      <c r="I445" s="3" t="s">
        <v>1173</v>
      </c>
      <c r="J445" s="3" t="s">
        <v>1688</v>
      </c>
      <c r="K445" s="3"/>
    </row>
    <row r="446" spans="1:11" x14ac:dyDescent="0.25">
      <c r="A446" s="3" t="s">
        <v>11</v>
      </c>
      <c r="B446" s="3" t="str">
        <f>"9780071608800"</f>
        <v>9780071608800</v>
      </c>
      <c r="C446" s="3" t="s">
        <v>1689</v>
      </c>
      <c r="D446" s="3" t="s">
        <v>1690</v>
      </c>
      <c r="E446" s="3" t="s">
        <v>14</v>
      </c>
      <c r="F446" s="3">
        <v>2009</v>
      </c>
      <c r="G446" s="4">
        <v>40909</v>
      </c>
      <c r="H446" s="3" t="s">
        <v>1691</v>
      </c>
      <c r="I446" s="3" t="s">
        <v>187</v>
      </c>
      <c r="J446" s="3" t="s">
        <v>1692</v>
      </c>
      <c r="K446" s="3"/>
    </row>
    <row r="447" spans="1:11" x14ac:dyDescent="0.25">
      <c r="A447" s="3" t="s">
        <v>11</v>
      </c>
      <c r="B447" s="3" t="str">
        <f>"9781259006050"</f>
        <v>9781259006050</v>
      </c>
      <c r="C447" s="3" t="s">
        <v>1693</v>
      </c>
      <c r="D447" s="3" t="s">
        <v>60</v>
      </c>
      <c r="E447" s="3" t="s">
        <v>14</v>
      </c>
      <c r="F447" s="3">
        <v>2012</v>
      </c>
      <c r="G447" s="4">
        <v>42122</v>
      </c>
      <c r="H447" s="3" t="s">
        <v>1694</v>
      </c>
      <c r="I447" s="3" t="s">
        <v>1695</v>
      </c>
      <c r="J447" s="3" t="s">
        <v>1696</v>
      </c>
      <c r="K447" s="3"/>
    </row>
    <row r="448" spans="1:11" x14ac:dyDescent="0.25">
      <c r="A448" s="3" t="s">
        <v>11</v>
      </c>
      <c r="B448" s="3" t="str">
        <f>"9780071822503"</f>
        <v>9780071822503</v>
      </c>
      <c r="C448" s="3" t="s">
        <v>1697</v>
      </c>
      <c r="D448" s="3" t="s">
        <v>1698</v>
      </c>
      <c r="E448" s="3" t="s">
        <v>14</v>
      </c>
      <c r="F448" s="3">
        <v>2014</v>
      </c>
      <c r="G448" s="4">
        <v>42488</v>
      </c>
      <c r="H448" s="3" t="s">
        <v>1699</v>
      </c>
      <c r="I448" s="3" t="s">
        <v>47</v>
      </c>
      <c r="J448" s="3" t="s">
        <v>1700</v>
      </c>
      <c r="K448" s="3"/>
    </row>
    <row r="449" spans="1:11" x14ac:dyDescent="0.25">
      <c r="A449" s="3" t="s">
        <v>11</v>
      </c>
      <c r="B449" s="3" t="str">
        <f>"9780071476898"</f>
        <v>9780071476898</v>
      </c>
      <c r="C449" s="3" t="s">
        <v>1701</v>
      </c>
      <c r="D449" s="3" t="s">
        <v>1702</v>
      </c>
      <c r="E449" s="3" t="s">
        <v>14</v>
      </c>
      <c r="F449" s="3">
        <v>2008</v>
      </c>
      <c r="G449" s="4">
        <v>40909</v>
      </c>
      <c r="H449" s="3" t="s">
        <v>864</v>
      </c>
      <c r="I449" s="3" t="s">
        <v>140</v>
      </c>
      <c r="J449" s="3" t="s">
        <v>1703</v>
      </c>
      <c r="K449" s="3"/>
    </row>
    <row r="450" spans="1:11" x14ac:dyDescent="0.25">
      <c r="A450" s="3" t="s">
        <v>11</v>
      </c>
      <c r="B450" s="3" t="str">
        <f>"9780071753074"</f>
        <v>9780071753074</v>
      </c>
      <c r="C450" s="3" t="s">
        <v>1704</v>
      </c>
      <c r="D450" s="3" t="s">
        <v>1705</v>
      </c>
      <c r="E450" s="3" t="s">
        <v>14</v>
      </c>
      <c r="F450" s="3">
        <v>2012</v>
      </c>
      <c r="G450" s="4">
        <v>41941</v>
      </c>
      <c r="H450" s="3" t="s">
        <v>253</v>
      </c>
      <c r="I450" s="3" t="s">
        <v>67</v>
      </c>
      <c r="J450" s="3" t="s">
        <v>1706</v>
      </c>
      <c r="K450" s="3"/>
    </row>
    <row r="451" spans="1:11" x14ac:dyDescent="0.25">
      <c r="A451" s="3" t="s">
        <v>11</v>
      </c>
      <c r="B451" s="3" t="str">
        <f>"9780071738606"</f>
        <v>9780071738606</v>
      </c>
      <c r="C451" s="3" t="s">
        <v>1707</v>
      </c>
      <c r="D451" s="3" t="s">
        <v>455</v>
      </c>
      <c r="E451" s="3" t="s">
        <v>14</v>
      </c>
      <c r="F451" s="3">
        <v>2011</v>
      </c>
      <c r="G451" s="4">
        <v>41257</v>
      </c>
      <c r="H451" s="3" t="s">
        <v>61</v>
      </c>
      <c r="I451" s="3" t="s">
        <v>62</v>
      </c>
      <c r="J451" s="3" t="s">
        <v>1708</v>
      </c>
      <c r="K451" s="3"/>
    </row>
    <row r="452" spans="1:11" x14ac:dyDescent="0.25">
      <c r="A452" s="3" t="s">
        <v>11</v>
      </c>
      <c r="B452" s="3" t="str">
        <f>"9781264988778"</f>
        <v>9781264988778</v>
      </c>
      <c r="C452" s="3" t="s">
        <v>1709</v>
      </c>
      <c r="D452" s="3" t="s">
        <v>1710</v>
      </c>
      <c r="E452" s="3" t="s">
        <v>14</v>
      </c>
      <c r="F452" s="3">
        <v>2023</v>
      </c>
      <c r="G452" s="4">
        <v>45196</v>
      </c>
      <c r="H452" s="3" t="s">
        <v>1711</v>
      </c>
      <c r="I452" s="3" t="s">
        <v>239</v>
      </c>
      <c r="J452" s="3" t="s">
        <v>1712</v>
      </c>
      <c r="K452" s="3"/>
    </row>
    <row r="453" spans="1:11" x14ac:dyDescent="0.25">
      <c r="A453" s="3" t="s">
        <v>11</v>
      </c>
      <c r="B453" s="3" t="str">
        <f>"9781264257829"</f>
        <v>9781264257829</v>
      </c>
      <c r="C453" s="3" t="s">
        <v>1713</v>
      </c>
      <c r="D453" s="3" t="s">
        <v>1714</v>
      </c>
      <c r="E453" s="3" t="s">
        <v>14</v>
      </c>
      <c r="F453" s="3">
        <v>2022</v>
      </c>
      <c r="G453" s="4">
        <v>44558</v>
      </c>
      <c r="H453" s="3" t="s">
        <v>1715</v>
      </c>
      <c r="I453" s="3" t="s">
        <v>574</v>
      </c>
      <c r="J453" s="3" t="s">
        <v>1716</v>
      </c>
      <c r="K453" s="3"/>
    </row>
    <row r="454" spans="1:11" x14ac:dyDescent="0.25">
      <c r="A454" s="3" t="s">
        <v>11</v>
      </c>
      <c r="B454" s="3" t="str">
        <f>"9781264266654"</f>
        <v>9781264266654</v>
      </c>
      <c r="C454" s="3" t="s">
        <v>1717</v>
      </c>
      <c r="D454" s="3" t="s">
        <v>1718</v>
      </c>
      <c r="E454" s="3" t="s">
        <v>14</v>
      </c>
      <c r="F454" s="3">
        <v>2022</v>
      </c>
      <c r="G454" s="4">
        <v>44618</v>
      </c>
      <c r="H454" s="3" t="s">
        <v>1719</v>
      </c>
      <c r="I454" s="3" t="s">
        <v>1720</v>
      </c>
      <c r="J454" s="3" t="s">
        <v>1721</v>
      </c>
      <c r="K454" s="3"/>
    </row>
    <row r="455" spans="1:11" x14ac:dyDescent="0.25">
      <c r="A455" s="3" t="s">
        <v>11</v>
      </c>
      <c r="B455" s="3" t="str">
        <f>"9781264266678"</f>
        <v>9781264266678</v>
      </c>
      <c r="C455" s="3" t="s">
        <v>1722</v>
      </c>
      <c r="D455" s="3" t="s">
        <v>1723</v>
      </c>
      <c r="E455" s="3" t="s">
        <v>14</v>
      </c>
      <c r="F455" s="3">
        <v>2021</v>
      </c>
      <c r="G455" s="4">
        <v>44529</v>
      </c>
      <c r="H455" s="3" t="s">
        <v>1724</v>
      </c>
      <c r="I455" s="3" t="s">
        <v>1725</v>
      </c>
      <c r="J455" s="3" t="s">
        <v>1726</v>
      </c>
      <c r="K455" s="3"/>
    </row>
    <row r="456" spans="1:11" x14ac:dyDescent="0.25">
      <c r="A456" s="3" t="s">
        <v>11</v>
      </c>
      <c r="B456" s="3" t="str">
        <f>"9780071741415"</f>
        <v>9780071741415</v>
      </c>
      <c r="C456" s="3" t="s">
        <v>1727</v>
      </c>
      <c r="D456" s="3" t="s">
        <v>1728</v>
      </c>
      <c r="E456" s="3" t="s">
        <v>14</v>
      </c>
      <c r="F456" s="3">
        <v>2009</v>
      </c>
      <c r="G456" s="4">
        <v>45070</v>
      </c>
      <c r="H456" s="3" t="s">
        <v>1729</v>
      </c>
      <c r="I456" s="3" t="s">
        <v>1730</v>
      </c>
      <c r="J456" s="3" t="s">
        <v>1731</v>
      </c>
      <c r="K456" s="3"/>
    </row>
    <row r="457" spans="1:11" x14ac:dyDescent="0.25">
      <c r="A457" s="3" t="s">
        <v>11</v>
      </c>
      <c r="B457" s="3" t="str">
        <f>"9780071743839"</f>
        <v>9780071743839</v>
      </c>
      <c r="C457" s="3" t="s">
        <v>1732</v>
      </c>
      <c r="D457" s="3" t="s">
        <v>1733</v>
      </c>
      <c r="E457" s="3" t="s">
        <v>14</v>
      </c>
      <c r="F457" s="3">
        <v>2011</v>
      </c>
      <c r="G457" s="4">
        <v>41851</v>
      </c>
      <c r="H457" s="3" t="s">
        <v>1734</v>
      </c>
      <c r="I457" s="3" t="s">
        <v>855</v>
      </c>
      <c r="J457" s="3" t="s">
        <v>1735</v>
      </c>
      <c r="K457" s="3"/>
    </row>
    <row r="458" spans="1:11" x14ac:dyDescent="0.25">
      <c r="A458" s="3" t="s">
        <v>11</v>
      </c>
      <c r="B458" s="3" t="str">
        <f>"9780071472487"</f>
        <v>9780071472487</v>
      </c>
      <c r="C458" s="3" t="s">
        <v>1736</v>
      </c>
      <c r="D458" s="3" t="s">
        <v>1737</v>
      </c>
      <c r="E458" s="3" t="s">
        <v>14</v>
      </c>
      <c r="F458" s="3">
        <v>2008</v>
      </c>
      <c r="G458" s="4">
        <v>40909</v>
      </c>
      <c r="H458" s="3" t="s">
        <v>1213</v>
      </c>
      <c r="I458" s="3" t="s">
        <v>154</v>
      </c>
      <c r="J458" s="3" t="s">
        <v>1738</v>
      </c>
      <c r="K458" s="3"/>
    </row>
    <row r="459" spans="1:11" x14ac:dyDescent="0.25">
      <c r="A459" s="3" t="s">
        <v>11</v>
      </c>
      <c r="B459" s="3" t="str">
        <f>"9781264286270"</f>
        <v>9781264286270</v>
      </c>
      <c r="C459" s="3" t="s">
        <v>1739</v>
      </c>
      <c r="D459" s="3" t="s">
        <v>1740</v>
      </c>
      <c r="E459" s="3" t="s">
        <v>14</v>
      </c>
      <c r="F459" s="3">
        <v>2023</v>
      </c>
      <c r="G459" s="4">
        <v>45042</v>
      </c>
      <c r="H459" s="3" t="s">
        <v>36</v>
      </c>
      <c r="I459" s="3" t="s">
        <v>37</v>
      </c>
      <c r="J459" s="3" t="s">
        <v>1741</v>
      </c>
      <c r="K459" s="3"/>
    </row>
    <row r="460" spans="1:11" x14ac:dyDescent="0.25">
      <c r="A460" s="3" t="s">
        <v>11</v>
      </c>
      <c r="B460" s="3" t="str">
        <f>"9781260463804"</f>
        <v>9781260463804</v>
      </c>
      <c r="C460" s="3" t="s">
        <v>1742</v>
      </c>
      <c r="D460" s="3" t="s">
        <v>1743</v>
      </c>
      <c r="E460" s="3" t="s">
        <v>14</v>
      </c>
      <c r="F460" s="3">
        <v>2022</v>
      </c>
      <c r="G460" s="4">
        <v>44524</v>
      </c>
      <c r="H460" s="3" t="s">
        <v>467</v>
      </c>
      <c r="I460" s="3" t="s">
        <v>118</v>
      </c>
      <c r="J460" s="3" t="s">
        <v>1744</v>
      </c>
      <c r="K460" s="3"/>
    </row>
    <row r="461" spans="1:11" x14ac:dyDescent="0.25">
      <c r="A461" s="3" t="s">
        <v>11</v>
      </c>
      <c r="B461" s="3" t="str">
        <f>"9781264259144"</f>
        <v>9781264259144</v>
      </c>
      <c r="C461" s="3" t="s">
        <v>1745</v>
      </c>
      <c r="D461" s="3" t="s">
        <v>1013</v>
      </c>
      <c r="E461" s="3" t="s">
        <v>14</v>
      </c>
      <c r="F461" s="3">
        <v>2022</v>
      </c>
      <c r="G461" s="4">
        <v>44701</v>
      </c>
      <c r="H461" s="3" t="s">
        <v>428</v>
      </c>
      <c r="I461" s="3" t="s">
        <v>118</v>
      </c>
      <c r="J461" s="3" t="s">
        <v>1746</v>
      </c>
      <c r="K461" s="3"/>
    </row>
    <row r="462" spans="1:11" x14ac:dyDescent="0.25">
      <c r="A462" s="3" t="s">
        <v>11</v>
      </c>
      <c r="B462" s="3" t="str">
        <f>"9780071749091"</f>
        <v>9780071749091</v>
      </c>
      <c r="C462" s="3" t="s">
        <v>1747</v>
      </c>
      <c r="D462" s="3" t="s">
        <v>1318</v>
      </c>
      <c r="E462" s="3" t="s">
        <v>14</v>
      </c>
      <c r="F462" s="3">
        <v>2011</v>
      </c>
      <c r="G462" s="4">
        <v>41249</v>
      </c>
      <c r="H462" s="3" t="s">
        <v>1748</v>
      </c>
      <c r="I462" s="3" t="s">
        <v>47</v>
      </c>
      <c r="J462" s="3" t="s">
        <v>1749</v>
      </c>
      <c r="K462" s="3"/>
    </row>
    <row r="463" spans="1:11" x14ac:dyDescent="0.25">
      <c r="A463" s="3" t="s">
        <v>11</v>
      </c>
      <c r="B463" s="3" t="str">
        <f>"9781264268948"</f>
        <v>9781264268948</v>
      </c>
      <c r="C463" s="3" t="s">
        <v>1750</v>
      </c>
      <c r="D463" s="3" t="s">
        <v>1751</v>
      </c>
      <c r="E463" s="3" t="s">
        <v>14</v>
      </c>
      <c r="F463" s="3">
        <v>2022</v>
      </c>
      <c r="G463" s="4">
        <v>44833</v>
      </c>
      <c r="H463" s="3" t="s">
        <v>1234</v>
      </c>
      <c r="I463" s="3" t="s">
        <v>1235</v>
      </c>
      <c r="J463" s="3" t="s">
        <v>1752</v>
      </c>
      <c r="K463" s="3"/>
    </row>
    <row r="464" spans="1:11" x14ac:dyDescent="0.25">
      <c r="A464" s="3" t="s">
        <v>11</v>
      </c>
      <c r="B464" s="3" t="str">
        <f>"9780071745727"</f>
        <v>9780071745727</v>
      </c>
      <c r="C464" s="3" t="s">
        <v>1753</v>
      </c>
      <c r="D464" s="3" t="s">
        <v>1754</v>
      </c>
      <c r="E464" s="3" t="s">
        <v>14</v>
      </c>
      <c r="F464" s="3">
        <v>2012</v>
      </c>
      <c r="G464" s="4">
        <v>41332</v>
      </c>
      <c r="H464" s="3" t="s">
        <v>1755</v>
      </c>
      <c r="I464" s="3" t="s">
        <v>249</v>
      </c>
      <c r="J464" s="3" t="s">
        <v>1756</v>
      </c>
      <c r="K464" s="3"/>
    </row>
    <row r="465" spans="1:11" x14ac:dyDescent="0.25">
      <c r="A465" s="3" t="s">
        <v>11</v>
      </c>
      <c r="B465" s="3" t="str">
        <f>"9780071469821"</f>
        <v>9780071469821</v>
      </c>
      <c r="C465" s="3" t="s">
        <v>1757</v>
      </c>
      <c r="D465" s="3" t="s">
        <v>1119</v>
      </c>
      <c r="E465" s="3" t="s">
        <v>14</v>
      </c>
      <c r="F465" s="3">
        <v>2006</v>
      </c>
      <c r="G465" s="4">
        <v>41941</v>
      </c>
      <c r="H465" s="3" t="s">
        <v>1082</v>
      </c>
      <c r="I465" s="3" t="s">
        <v>32</v>
      </c>
      <c r="J465" s="3" t="s">
        <v>1758</v>
      </c>
      <c r="K465" s="3"/>
    </row>
    <row r="466" spans="1:11" x14ac:dyDescent="0.25">
      <c r="A466" s="3" t="s">
        <v>11</v>
      </c>
      <c r="B466" s="3" t="str">
        <f>"9781260464146"</f>
        <v>9781260464146</v>
      </c>
      <c r="C466" s="3" t="s">
        <v>1759</v>
      </c>
      <c r="D466" s="3" t="s">
        <v>1760</v>
      </c>
      <c r="E466" s="3" t="s">
        <v>14</v>
      </c>
      <c r="F466" s="3">
        <v>2022</v>
      </c>
      <c r="G466" s="4">
        <v>44739</v>
      </c>
      <c r="H466" s="3" t="s">
        <v>1761</v>
      </c>
      <c r="I466" s="3" t="s">
        <v>1762</v>
      </c>
      <c r="J466" s="3" t="s">
        <v>1763</v>
      </c>
      <c r="K466" s="3"/>
    </row>
    <row r="467" spans="1:11" x14ac:dyDescent="0.25">
      <c r="A467" s="3" t="s">
        <v>11</v>
      </c>
      <c r="B467" s="3" t="str">
        <f>"9780071740111"</f>
        <v>9780071740111</v>
      </c>
      <c r="C467" s="3" t="s">
        <v>1764</v>
      </c>
      <c r="D467" s="3" t="s">
        <v>1765</v>
      </c>
      <c r="E467" s="3" t="s">
        <v>14</v>
      </c>
      <c r="F467" s="3">
        <v>2012</v>
      </c>
      <c r="G467" s="4">
        <v>41030</v>
      </c>
      <c r="H467" s="3" t="s">
        <v>201</v>
      </c>
      <c r="I467" s="3" t="s">
        <v>27</v>
      </c>
      <c r="J467" s="3" t="s">
        <v>1766</v>
      </c>
      <c r="K467" s="3"/>
    </row>
    <row r="468" spans="1:11" x14ac:dyDescent="0.25">
      <c r="A468" s="3" t="s">
        <v>11</v>
      </c>
      <c r="B468" s="3" t="str">
        <f>"9781260464504"</f>
        <v>9781260464504</v>
      </c>
      <c r="C468" s="3" t="s">
        <v>1767</v>
      </c>
      <c r="D468" s="3" t="s">
        <v>1768</v>
      </c>
      <c r="E468" s="3" t="s">
        <v>14</v>
      </c>
      <c r="F468" s="3">
        <v>2021</v>
      </c>
      <c r="G468" s="4">
        <v>44246</v>
      </c>
      <c r="H468" s="3" t="s">
        <v>428</v>
      </c>
      <c r="I468" s="3" t="s">
        <v>118</v>
      </c>
      <c r="J468" s="3" t="s">
        <v>1769</v>
      </c>
      <c r="K468" s="3"/>
    </row>
    <row r="469" spans="1:11" x14ac:dyDescent="0.25">
      <c r="A469" s="3" t="s">
        <v>11</v>
      </c>
      <c r="B469" s="3" t="str">
        <f>"9781264257584"</f>
        <v>9781264257584</v>
      </c>
      <c r="C469" s="3" t="s">
        <v>1770</v>
      </c>
      <c r="D469" s="3" t="s">
        <v>1771</v>
      </c>
      <c r="E469" s="3" t="s">
        <v>14</v>
      </c>
      <c r="F469" s="3">
        <v>2021</v>
      </c>
      <c r="G469" s="4">
        <v>44433</v>
      </c>
      <c r="H469" s="3" t="s">
        <v>1362</v>
      </c>
      <c r="I469" s="3" t="s">
        <v>365</v>
      </c>
      <c r="J469" s="3" t="s">
        <v>1772</v>
      </c>
      <c r="K469" s="3"/>
    </row>
    <row r="470" spans="1:11" x14ac:dyDescent="0.25">
      <c r="A470" s="3" t="s">
        <v>11</v>
      </c>
      <c r="B470" s="3" t="str">
        <f>"9780071753661"</f>
        <v>9780071753661</v>
      </c>
      <c r="C470" s="3" t="s">
        <v>1773</v>
      </c>
      <c r="D470" s="3" t="s">
        <v>455</v>
      </c>
      <c r="E470" s="3" t="s">
        <v>14</v>
      </c>
      <c r="F470" s="3">
        <v>2012</v>
      </c>
      <c r="G470" s="4">
        <v>41311</v>
      </c>
      <c r="H470" s="3" t="s">
        <v>1774</v>
      </c>
      <c r="I470" s="3" t="s">
        <v>1775</v>
      </c>
      <c r="J470" s="3" t="s">
        <v>1776</v>
      </c>
      <c r="K470" s="3"/>
    </row>
    <row r="471" spans="1:11" x14ac:dyDescent="0.25">
      <c r="A471" s="3" t="s">
        <v>11</v>
      </c>
      <c r="B471" s="3" t="str">
        <f>"9781260462883"</f>
        <v>9781260462883</v>
      </c>
      <c r="C471" s="3" t="s">
        <v>1777</v>
      </c>
      <c r="D471" s="3" t="s">
        <v>1176</v>
      </c>
      <c r="E471" s="3" t="s">
        <v>14</v>
      </c>
      <c r="F471" s="3">
        <v>2021</v>
      </c>
      <c r="G471" s="4">
        <v>44224</v>
      </c>
      <c r="H471" s="3" t="s">
        <v>329</v>
      </c>
      <c r="I471" s="3" t="s">
        <v>140</v>
      </c>
      <c r="J471" s="3" t="s">
        <v>1778</v>
      </c>
      <c r="K471" s="3"/>
    </row>
    <row r="472" spans="1:11" x14ac:dyDescent="0.25">
      <c r="A472" s="3" t="s">
        <v>11</v>
      </c>
      <c r="B472" s="3" t="str">
        <f>"9780071635721"</f>
        <v>9780071635721</v>
      </c>
      <c r="C472" s="3" t="s">
        <v>1779</v>
      </c>
      <c r="D472" s="3" t="s">
        <v>1780</v>
      </c>
      <c r="E472" s="3" t="s">
        <v>14</v>
      </c>
      <c r="F472" s="3">
        <v>2010</v>
      </c>
      <c r="G472" s="4">
        <v>40909</v>
      </c>
      <c r="H472" s="3" t="s">
        <v>1627</v>
      </c>
      <c r="I472" s="3" t="s">
        <v>1628</v>
      </c>
      <c r="J472" s="3" t="s">
        <v>1781</v>
      </c>
      <c r="K472" s="3"/>
    </row>
    <row r="473" spans="1:11" x14ac:dyDescent="0.25">
      <c r="A473" s="3" t="s">
        <v>11</v>
      </c>
      <c r="B473" s="3" t="str">
        <f>"9780071745925"</f>
        <v>9780071745925</v>
      </c>
      <c r="C473" s="3" t="s">
        <v>1782</v>
      </c>
      <c r="D473" s="3" t="s">
        <v>1783</v>
      </c>
      <c r="E473" s="3" t="s">
        <v>14</v>
      </c>
      <c r="F473" s="3">
        <v>2011</v>
      </c>
      <c r="G473" s="4">
        <v>41249</v>
      </c>
      <c r="H473" s="3" t="s">
        <v>229</v>
      </c>
      <c r="I473" s="3" t="s">
        <v>230</v>
      </c>
      <c r="J473" s="3" t="s">
        <v>1784</v>
      </c>
      <c r="K473" s="3"/>
    </row>
    <row r="474" spans="1:11" x14ac:dyDescent="0.25">
      <c r="A474" s="3" t="s">
        <v>11</v>
      </c>
      <c r="B474" s="3" t="str">
        <f>"9780071748759"</f>
        <v>9780071748759</v>
      </c>
      <c r="C474" s="3" t="s">
        <v>1785</v>
      </c>
      <c r="D474" s="3" t="s">
        <v>1429</v>
      </c>
      <c r="E474" s="3" t="s">
        <v>14</v>
      </c>
      <c r="F474" s="3">
        <v>2011</v>
      </c>
      <c r="G474" s="4">
        <v>41732</v>
      </c>
      <c r="H474" s="3" t="s">
        <v>1786</v>
      </c>
      <c r="I474" s="3" t="s">
        <v>535</v>
      </c>
      <c r="J474" s="3" t="s">
        <v>1787</v>
      </c>
      <c r="K474" s="3"/>
    </row>
    <row r="475" spans="1:11" x14ac:dyDescent="0.25">
      <c r="A475" s="3" t="s">
        <v>11</v>
      </c>
      <c r="B475" s="3" t="str">
        <f>"9780071457675"</f>
        <v>9780071457675</v>
      </c>
      <c r="C475" s="3" t="s">
        <v>1788</v>
      </c>
      <c r="D475" s="3" t="s">
        <v>1789</v>
      </c>
      <c r="E475" s="3" t="s">
        <v>14</v>
      </c>
      <c r="F475" s="3">
        <v>2006</v>
      </c>
      <c r="G475" s="4">
        <v>41971</v>
      </c>
      <c r="H475" s="3" t="s">
        <v>690</v>
      </c>
      <c r="I475" s="3" t="s">
        <v>691</v>
      </c>
      <c r="J475" s="3" t="s">
        <v>1790</v>
      </c>
      <c r="K475" s="3"/>
    </row>
    <row r="476" spans="1:11" x14ac:dyDescent="0.25">
      <c r="A476" s="3" t="s">
        <v>11</v>
      </c>
      <c r="B476" s="3" t="str">
        <f>"9781265164676"</f>
        <v>9781265164676</v>
      </c>
      <c r="C476" s="3" t="s">
        <v>1791</v>
      </c>
      <c r="D476" s="3" t="s">
        <v>1792</v>
      </c>
      <c r="E476" s="3" t="s">
        <v>14</v>
      </c>
      <c r="F476" s="3">
        <v>2021</v>
      </c>
      <c r="G476" s="4">
        <v>44862</v>
      </c>
      <c r="H476" s="3" t="s">
        <v>1793</v>
      </c>
      <c r="I476" s="3" t="s">
        <v>982</v>
      </c>
      <c r="J476" s="3" t="s">
        <v>1794</v>
      </c>
      <c r="K476" s="3"/>
    </row>
    <row r="477" spans="1:11" x14ac:dyDescent="0.25">
      <c r="A477" s="3" t="s">
        <v>11</v>
      </c>
      <c r="B477" s="3" t="str">
        <f>"9781264278053"</f>
        <v>9781264278053</v>
      </c>
      <c r="C477" s="3" t="s">
        <v>1795</v>
      </c>
      <c r="D477" s="3" t="s">
        <v>1796</v>
      </c>
      <c r="E477" s="3" t="s">
        <v>14</v>
      </c>
      <c r="F477" s="3">
        <v>2023</v>
      </c>
      <c r="G477" s="4">
        <v>45042</v>
      </c>
      <c r="H477" s="3" t="s">
        <v>763</v>
      </c>
      <c r="I477" s="3" t="s">
        <v>239</v>
      </c>
      <c r="J477" s="3" t="s">
        <v>1797</v>
      </c>
      <c r="K477" s="3"/>
    </row>
    <row r="478" spans="1:11" x14ac:dyDescent="0.25">
      <c r="A478" s="3" t="s">
        <v>11</v>
      </c>
      <c r="B478" s="3" t="str">
        <f>"9780071714457"</f>
        <v>9780071714457</v>
      </c>
      <c r="C478" s="3" t="s">
        <v>1798</v>
      </c>
      <c r="D478" s="3" t="s">
        <v>1799</v>
      </c>
      <c r="E478" s="3" t="s">
        <v>14</v>
      </c>
      <c r="F478" s="3">
        <v>2011</v>
      </c>
      <c r="G478" s="4">
        <v>41544</v>
      </c>
      <c r="H478" s="3" t="s">
        <v>1800</v>
      </c>
      <c r="I478" s="3" t="s">
        <v>1801</v>
      </c>
      <c r="J478" s="3" t="s">
        <v>1802</v>
      </c>
      <c r="K478" s="3"/>
    </row>
    <row r="479" spans="1:11" x14ac:dyDescent="0.25">
      <c r="A479" s="3" t="s">
        <v>11</v>
      </c>
      <c r="B479" s="3" t="str">
        <f>"9781260463095"</f>
        <v>9781260463095</v>
      </c>
      <c r="C479" s="3" t="s">
        <v>1803</v>
      </c>
      <c r="D479" s="3" t="s">
        <v>1804</v>
      </c>
      <c r="E479" s="3" t="s">
        <v>14</v>
      </c>
      <c r="F479" s="3">
        <v>2021</v>
      </c>
      <c r="G479" s="4">
        <v>44490</v>
      </c>
      <c r="H479" s="3" t="s">
        <v>1805</v>
      </c>
      <c r="I479" s="3" t="s">
        <v>1806</v>
      </c>
      <c r="J479" s="3" t="s">
        <v>1807</v>
      </c>
      <c r="K479" s="3"/>
    </row>
    <row r="480" spans="1:11" x14ac:dyDescent="0.25">
      <c r="A480" s="3" t="s">
        <v>11</v>
      </c>
      <c r="B480" s="3" t="str">
        <f>"9781264268443"</f>
        <v>9781264268443</v>
      </c>
      <c r="C480" s="3" t="s">
        <v>1808</v>
      </c>
      <c r="D480" s="3" t="s">
        <v>1809</v>
      </c>
      <c r="E480" s="3" t="s">
        <v>14</v>
      </c>
      <c r="F480" s="3">
        <v>2022</v>
      </c>
      <c r="G480" s="4">
        <v>44803</v>
      </c>
      <c r="H480" s="3" t="s">
        <v>1192</v>
      </c>
      <c r="I480" s="3" t="s">
        <v>37</v>
      </c>
      <c r="J480" s="3" t="s">
        <v>1810</v>
      </c>
      <c r="K480" s="3"/>
    </row>
    <row r="481" spans="1:11" x14ac:dyDescent="0.25">
      <c r="A481" s="3" t="s">
        <v>11</v>
      </c>
      <c r="B481" s="3" t="str">
        <f>"9781264274949"</f>
        <v>9781264274949</v>
      </c>
      <c r="C481" s="3" t="s">
        <v>1811</v>
      </c>
      <c r="D481" s="3" t="s">
        <v>1812</v>
      </c>
      <c r="E481" s="3" t="s">
        <v>14</v>
      </c>
      <c r="F481" s="3">
        <v>2023</v>
      </c>
      <c r="G481" s="4">
        <v>45042</v>
      </c>
      <c r="H481" s="3" t="s">
        <v>71</v>
      </c>
      <c r="I481" s="3" t="s">
        <v>72</v>
      </c>
      <c r="J481" s="3" t="s">
        <v>1813</v>
      </c>
      <c r="K481" s="3"/>
    </row>
    <row r="482" spans="1:11" x14ac:dyDescent="0.25">
      <c r="A482" s="3" t="s">
        <v>11</v>
      </c>
      <c r="B482" s="3" t="str">
        <f>"9780071748834"</f>
        <v>9780071748834</v>
      </c>
      <c r="C482" s="3" t="s">
        <v>1814</v>
      </c>
      <c r="D482" s="3" t="s">
        <v>1815</v>
      </c>
      <c r="E482" s="3" t="s">
        <v>14</v>
      </c>
      <c r="F482" s="3">
        <v>2011</v>
      </c>
      <c r="G482" s="4">
        <v>42207</v>
      </c>
      <c r="H482" s="3" t="s">
        <v>1816</v>
      </c>
      <c r="I482" s="3" t="s">
        <v>1817</v>
      </c>
      <c r="J482" s="3" t="s">
        <v>1818</v>
      </c>
      <c r="K482" s="3"/>
    </row>
    <row r="483" spans="1:11" x14ac:dyDescent="0.25">
      <c r="A483" s="3" t="s">
        <v>11</v>
      </c>
      <c r="B483" s="3" t="str">
        <f>"9780071623261"</f>
        <v>9780071623261</v>
      </c>
      <c r="C483" s="3" t="s">
        <v>1819</v>
      </c>
      <c r="D483" s="3" t="s">
        <v>1820</v>
      </c>
      <c r="E483" s="3" t="s">
        <v>14</v>
      </c>
      <c r="F483" s="3">
        <v>2010</v>
      </c>
      <c r="G483" s="4">
        <v>40933</v>
      </c>
      <c r="H483" s="3" t="s">
        <v>1627</v>
      </c>
      <c r="I483" s="3" t="s">
        <v>1628</v>
      </c>
      <c r="J483" s="3" t="s">
        <v>1821</v>
      </c>
      <c r="K483" s="3"/>
    </row>
    <row r="484" spans="1:11" x14ac:dyDescent="0.25">
      <c r="A484" s="3" t="s">
        <v>11</v>
      </c>
      <c r="B484" s="3" t="str">
        <f>"9780071742313"</f>
        <v>9780071742313</v>
      </c>
      <c r="C484" s="3" t="s">
        <v>1822</v>
      </c>
      <c r="D484" s="3" t="s">
        <v>1823</v>
      </c>
      <c r="E484" s="3" t="s">
        <v>14</v>
      </c>
      <c r="F484" s="3">
        <v>2010</v>
      </c>
      <c r="G484" s="4">
        <v>41622</v>
      </c>
      <c r="H484" s="3" t="s">
        <v>1824</v>
      </c>
      <c r="I484" s="3" t="s">
        <v>239</v>
      </c>
      <c r="J484" s="3" t="s">
        <v>1825</v>
      </c>
      <c r="K484" s="3"/>
    </row>
    <row r="485" spans="1:11" x14ac:dyDescent="0.25">
      <c r="A485" s="3" t="s">
        <v>11</v>
      </c>
      <c r="B485" s="3" t="str">
        <f>"9780071743006"</f>
        <v>9780071743006</v>
      </c>
      <c r="C485" s="3" t="s">
        <v>1826</v>
      </c>
      <c r="D485" s="3" t="s">
        <v>1827</v>
      </c>
      <c r="E485" s="3" t="s">
        <v>14</v>
      </c>
      <c r="F485" s="3">
        <v>2011</v>
      </c>
      <c r="G485" s="4">
        <v>41303</v>
      </c>
      <c r="H485" s="3" t="s">
        <v>962</v>
      </c>
      <c r="I485" s="3" t="s">
        <v>490</v>
      </c>
      <c r="J485" s="3" t="s">
        <v>1828</v>
      </c>
      <c r="K485" s="3"/>
    </row>
    <row r="486" spans="1:11" x14ac:dyDescent="0.25">
      <c r="A486" s="3" t="s">
        <v>11</v>
      </c>
      <c r="B486" s="3" t="str">
        <f>"9780071454735"</f>
        <v>9780071454735</v>
      </c>
      <c r="C486" s="3" t="s">
        <v>1829</v>
      </c>
      <c r="D486" s="3" t="s">
        <v>1830</v>
      </c>
      <c r="E486" s="3" t="s">
        <v>14</v>
      </c>
      <c r="F486" s="3">
        <v>2005</v>
      </c>
      <c r="G486" s="4">
        <v>40909</v>
      </c>
      <c r="H486" s="3" t="s">
        <v>864</v>
      </c>
      <c r="I486" s="3" t="s">
        <v>140</v>
      </c>
      <c r="J486" s="3" t="s">
        <v>1831</v>
      </c>
      <c r="K486" s="3"/>
    </row>
    <row r="487" spans="1:11" x14ac:dyDescent="0.25">
      <c r="A487" s="3" t="s">
        <v>11</v>
      </c>
      <c r="B487" s="3" t="str">
        <f>"9781260461763"</f>
        <v>9781260461763</v>
      </c>
      <c r="C487" s="3" t="s">
        <v>1832</v>
      </c>
      <c r="D487" s="3" t="s">
        <v>1833</v>
      </c>
      <c r="E487" s="3" t="s">
        <v>14</v>
      </c>
      <c r="F487" s="3">
        <v>2021</v>
      </c>
      <c r="G487" s="4">
        <v>44224</v>
      </c>
      <c r="H487" s="3" t="s">
        <v>1834</v>
      </c>
      <c r="I487" s="3" t="s">
        <v>42</v>
      </c>
      <c r="J487" s="3" t="s">
        <v>1835</v>
      </c>
      <c r="K487" s="3"/>
    </row>
    <row r="488" spans="1:11" x14ac:dyDescent="0.25">
      <c r="A488" s="3" t="s">
        <v>11</v>
      </c>
      <c r="B488" s="3" t="str">
        <f>"9780071742498"</f>
        <v>9780071742498</v>
      </c>
      <c r="C488" s="3" t="s">
        <v>1836</v>
      </c>
      <c r="D488" s="3" t="s">
        <v>800</v>
      </c>
      <c r="E488" s="3" t="s">
        <v>14</v>
      </c>
      <c r="F488" s="3">
        <v>2011</v>
      </c>
      <c r="G488" s="4">
        <v>41249</v>
      </c>
      <c r="H488" s="3" t="s">
        <v>401</v>
      </c>
      <c r="I488" s="3" t="s">
        <v>47</v>
      </c>
      <c r="J488" s="3" t="s">
        <v>1837</v>
      </c>
      <c r="K488" s="3"/>
    </row>
    <row r="489" spans="1:11" x14ac:dyDescent="0.25">
      <c r="A489" s="3" t="s">
        <v>11</v>
      </c>
      <c r="B489" s="3" t="str">
        <f>"9780071752855"</f>
        <v>9780071752855</v>
      </c>
      <c r="C489" s="3" t="s">
        <v>1838</v>
      </c>
      <c r="D489" s="3" t="s">
        <v>1839</v>
      </c>
      <c r="E489" s="3" t="s">
        <v>14</v>
      </c>
      <c r="F489" s="3">
        <v>2011</v>
      </c>
      <c r="G489" s="4">
        <v>42207</v>
      </c>
      <c r="H489" s="3" t="s">
        <v>763</v>
      </c>
      <c r="I489" s="3" t="s">
        <v>239</v>
      </c>
      <c r="J489" s="3" t="s">
        <v>1840</v>
      </c>
      <c r="K489" s="3"/>
    </row>
    <row r="490" spans="1:11" x14ac:dyDescent="0.25">
      <c r="A490" s="3" t="s">
        <v>11</v>
      </c>
      <c r="B490" s="3" t="str">
        <f>"9780071370080"</f>
        <v>9780071370080</v>
      </c>
      <c r="C490" s="3" t="s">
        <v>1841</v>
      </c>
      <c r="D490" s="3" t="s">
        <v>1842</v>
      </c>
      <c r="E490" s="3" t="s">
        <v>14</v>
      </c>
      <c r="F490" s="3">
        <v>2002</v>
      </c>
      <c r="G490" s="4">
        <v>40909</v>
      </c>
      <c r="H490" s="3" t="s">
        <v>1843</v>
      </c>
      <c r="I490" s="3" t="s">
        <v>921</v>
      </c>
      <c r="J490" s="3" t="s">
        <v>1844</v>
      </c>
      <c r="K490" s="3"/>
    </row>
    <row r="491" spans="1:11" x14ac:dyDescent="0.25">
      <c r="A491" s="3" t="s">
        <v>11</v>
      </c>
      <c r="B491" s="3" t="str">
        <f>"9780071485630"</f>
        <v>9780071485630</v>
      </c>
      <c r="C491" s="3" t="s">
        <v>1845</v>
      </c>
      <c r="D491" s="3" t="s">
        <v>30</v>
      </c>
      <c r="E491" s="3" t="s">
        <v>14</v>
      </c>
      <c r="F491" s="3">
        <v>2008</v>
      </c>
      <c r="G491" s="4">
        <v>40909</v>
      </c>
      <c r="H491" s="3" t="s">
        <v>1082</v>
      </c>
      <c r="I491" s="3" t="s">
        <v>32</v>
      </c>
      <c r="J491" s="3" t="s">
        <v>1846</v>
      </c>
      <c r="K491" s="3"/>
    </row>
    <row r="492" spans="1:11" x14ac:dyDescent="0.25">
      <c r="A492" s="3" t="s">
        <v>11</v>
      </c>
      <c r="B492" s="3" t="str">
        <f>"9781264278305"</f>
        <v>9781264278305</v>
      </c>
      <c r="C492" s="3" t="s">
        <v>1847</v>
      </c>
      <c r="D492" s="3" t="s">
        <v>1848</v>
      </c>
      <c r="E492" s="3" t="s">
        <v>14</v>
      </c>
      <c r="F492" s="3">
        <v>2022</v>
      </c>
      <c r="G492" s="4">
        <v>44887</v>
      </c>
      <c r="H492" s="3" t="s">
        <v>329</v>
      </c>
      <c r="I492" s="3" t="s">
        <v>140</v>
      </c>
      <c r="J492" s="3" t="s">
        <v>1849</v>
      </c>
      <c r="K492" s="3"/>
    </row>
    <row r="493" spans="1:11" x14ac:dyDescent="0.25">
      <c r="A493" s="3" t="s">
        <v>11</v>
      </c>
      <c r="B493" s="3" t="str">
        <f>"9780071819800"</f>
        <v>9780071819800</v>
      </c>
      <c r="C493" s="3" t="s">
        <v>1850</v>
      </c>
      <c r="D493" s="3" t="s">
        <v>1851</v>
      </c>
      <c r="E493" s="3" t="s">
        <v>14</v>
      </c>
      <c r="F493" s="3">
        <v>2014</v>
      </c>
      <c r="G493" s="4">
        <v>41766</v>
      </c>
      <c r="H493" s="3" t="s">
        <v>1852</v>
      </c>
      <c r="I493" s="3" t="s">
        <v>72</v>
      </c>
      <c r="J493" s="3" t="s">
        <v>1853</v>
      </c>
      <c r="K493" s="3"/>
    </row>
    <row r="494" spans="1:11" x14ac:dyDescent="0.25">
      <c r="A494" s="3" t="s">
        <v>11</v>
      </c>
      <c r="B494" s="3" t="str">
        <f>"9780071811118"</f>
        <v>9780071811118</v>
      </c>
      <c r="C494" s="3" t="s">
        <v>1854</v>
      </c>
      <c r="D494" s="3" t="s">
        <v>1855</v>
      </c>
      <c r="E494" s="3" t="s">
        <v>14</v>
      </c>
      <c r="F494" s="3">
        <v>2013</v>
      </c>
      <c r="G494" s="4">
        <v>41510</v>
      </c>
      <c r="H494" s="3" t="s">
        <v>229</v>
      </c>
      <c r="I494" s="3" t="s">
        <v>230</v>
      </c>
      <c r="J494" s="3" t="s">
        <v>1856</v>
      </c>
      <c r="K494" s="3"/>
    </row>
    <row r="495" spans="1:11" x14ac:dyDescent="0.25">
      <c r="A495" s="3" t="s">
        <v>11</v>
      </c>
      <c r="B495" s="3" t="str">
        <f>"9780071768962"</f>
        <v>9780071768962</v>
      </c>
      <c r="C495" s="3" t="s">
        <v>1857</v>
      </c>
      <c r="D495" s="3" t="s">
        <v>1858</v>
      </c>
      <c r="E495" s="3" t="s">
        <v>14</v>
      </c>
      <c r="F495" s="3">
        <v>2012</v>
      </c>
      <c r="G495" s="4">
        <v>41227</v>
      </c>
      <c r="H495" s="3" t="s">
        <v>1859</v>
      </c>
      <c r="I495" s="3" t="s">
        <v>360</v>
      </c>
      <c r="J495" s="3" t="s">
        <v>1860</v>
      </c>
      <c r="K495" s="3"/>
    </row>
    <row r="496" spans="1:11" x14ac:dyDescent="0.25">
      <c r="A496" s="3" t="s">
        <v>11</v>
      </c>
      <c r="B496" s="3" t="str">
        <f>"9780072466850"</f>
        <v>9780072466850</v>
      </c>
      <c r="C496" s="3" t="s">
        <v>1861</v>
      </c>
      <c r="D496" s="3" t="s">
        <v>1862</v>
      </c>
      <c r="E496" s="3" t="s">
        <v>14</v>
      </c>
      <c r="F496" s="3">
        <v>2006</v>
      </c>
      <c r="G496" s="4">
        <v>42915</v>
      </c>
      <c r="H496" s="3"/>
      <c r="I496" s="3"/>
      <c r="J496" s="3" t="s">
        <v>1863</v>
      </c>
      <c r="K496" s="3"/>
    </row>
    <row r="497" spans="1:11" x14ac:dyDescent="0.25">
      <c r="A497" s="3" t="s">
        <v>11</v>
      </c>
      <c r="B497" s="3" t="str">
        <f>"9781259587696"</f>
        <v>9781259587696</v>
      </c>
      <c r="C497" s="3" t="s">
        <v>1864</v>
      </c>
      <c r="D497" s="3" t="s">
        <v>794</v>
      </c>
      <c r="E497" s="3" t="s">
        <v>14</v>
      </c>
      <c r="F497" s="3">
        <v>2018</v>
      </c>
      <c r="G497" s="4">
        <v>43061</v>
      </c>
      <c r="H497" s="3" t="s">
        <v>1362</v>
      </c>
      <c r="I497" s="3" t="s">
        <v>365</v>
      </c>
      <c r="J497" s="3" t="s">
        <v>1865</v>
      </c>
      <c r="K497" s="3"/>
    </row>
    <row r="498" spans="1:11" x14ac:dyDescent="0.25">
      <c r="A498" s="3" t="s">
        <v>11</v>
      </c>
      <c r="B498" s="3" t="str">
        <f>"9781260011968"</f>
        <v>9781260011968</v>
      </c>
      <c r="C498" s="3" t="s">
        <v>1866</v>
      </c>
      <c r="D498" s="3" t="s">
        <v>1009</v>
      </c>
      <c r="E498" s="3" t="s">
        <v>14</v>
      </c>
      <c r="F498" s="3">
        <v>2018</v>
      </c>
      <c r="G498" s="4">
        <v>43370</v>
      </c>
      <c r="H498" s="3" t="s">
        <v>1867</v>
      </c>
      <c r="I498" s="3" t="s">
        <v>27</v>
      </c>
      <c r="J498" s="3" t="s">
        <v>1868</v>
      </c>
      <c r="K498" s="3"/>
    </row>
    <row r="499" spans="1:11" x14ac:dyDescent="0.25">
      <c r="A499" s="3" t="s">
        <v>11</v>
      </c>
      <c r="B499" s="3" t="str">
        <f>"9780071801508"</f>
        <v>9780071801508</v>
      </c>
      <c r="C499" s="3" t="s">
        <v>1869</v>
      </c>
      <c r="D499" s="3" t="s">
        <v>1870</v>
      </c>
      <c r="E499" s="3" t="s">
        <v>14</v>
      </c>
      <c r="F499" s="3">
        <v>2013</v>
      </c>
      <c r="G499" s="4">
        <v>42819</v>
      </c>
      <c r="H499" s="3"/>
      <c r="I499" s="3"/>
      <c r="J499" s="3" t="s">
        <v>1871</v>
      </c>
      <c r="K499" s="3"/>
    </row>
    <row r="500" spans="1:11" x14ac:dyDescent="0.25">
      <c r="A500" s="3" t="s">
        <v>11</v>
      </c>
      <c r="B500" s="3" t="str">
        <f>"9780071622479"</f>
        <v>9780071622479</v>
      </c>
      <c r="C500" s="3" t="s">
        <v>1872</v>
      </c>
      <c r="D500" s="3" t="s">
        <v>1873</v>
      </c>
      <c r="E500" s="3" t="s">
        <v>14</v>
      </c>
      <c r="F500" s="3">
        <v>2010</v>
      </c>
      <c r="G500" s="4">
        <v>40909</v>
      </c>
      <c r="H500" s="3"/>
      <c r="I500" s="3"/>
      <c r="J500" s="3" t="s">
        <v>1874</v>
      </c>
      <c r="K500" s="3"/>
    </row>
    <row r="501" spans="1:11" x14ac:dyDescent="0.25">
      <c r="A501" s="3" t="s">
        <v>11</v>
      </c>
      <c r="B501" s="3" t="str">
        <f>"9781259589782"</f>
        <v>9781259589782</v>
      </c>
      <c r="C501" s="3" t="s">
        <v>1875</v>
      </c>
      <c r="D501" s="3" t="s">
        <v>1876</v>
      </c>
      <c r="E501" s="3" t="s">
        <v>14</v>
      </c>
      <c r="F501" s="3">
        <v>2016</v>
      </c>
      <c r="G501" s="4">
        <v>42612</v>
      </c>
      <c r="H501" s="3" t="s">
        <v>219</v>
      </c>
      <c r="I501" s="3" t="s">
        <v>220</v>
      </c>
      <c r="J501" s="3" t="s">
        <v>1877</v>
      </c>
      <c r="K501" s="3"/>
    </row>
    <row r="502" spans="1:11" x14ac:dyDescent="0.25">
      <c r="A502" s="3" t="s">
        <v>11</v>
      </c>
      <c r="B502" s="3" t="str">
        <f>"9781260118025"</f>
        <v>9781260118025</v>
      </c>
      <c r="C502" s="3" t="s">
        <v>1878</v>
      </c>
      <c r="D502" s="3" t="s">
        <v>1879</v>
      </c>
      <c r="E502" s="3" t="s">
        <v>14</v>
      </c>
      <c r="F502" s="3">
        <v>2018</v>
      </c>
      <c r="G502" s="4">
        <v>43334</v>
      </c>
      <c r="H502" s="3" t="s">
        <v>1880</v>
      </c>
      <c r="I502" s="3" t="s">
        <v>239</v>
      </c>
      <c r="J502" s="3" t="s">
        <v>1881</v>
      </c>
      <c r="K502" s="3"/>
    </row>
    <row r="503" spans="1:11" x14ac:dyDescent="0.25">
      <c r="A503" s="3" t="s">
        <v>11</v>
      </c>
      <c r="B503" s="3" t="str">
        <f>"9781259641633"</f>
        <v>9781259641633</v>
      </c>
      <c r="C503" s="3" t="s">
        <v>1882</v>
      </c>
      <c r="D503" s="3" t="s">
        <v>836</v>
      </c>
      <c r="E503" s="3" t="s">
        <v>14</v>
      </c>
      <c r="F503" s="3">
        <v>2016</v>
      </c>
      <c r="G503" s="4">
        <v>42642</v>
      </c>
      <c r="H503" s="3"/>
      <c r="I503" s="3"/>
      <c r="J503" s="3" t="s">
        <v>1883</v>
      </c>
      <c r="K503" s="3"/>
    </row>
    <row r="504" spans="1:11" x14ac:dyDescent="0.25">
      <c r="A504" s="3" t="s">
        <v>11</v>
      </c>
      <c r="B504" s="3" t="str">
        <f>"9781259584404"</f>
        <v>9781259584404</v>
      </c>
      <c r="C504" s="3" t="s">
        <v>1884</v>
      </c>
      <c r="D504" s="3" t="s">
        <v>1885</v>
      </c>
      <c r="E504" s="3" t="s">
        <v>14</v>
      </c>
      <c r="F504" s="3">
        <v>2016</v>
      </c>
      <c r="G504" s="4">
        <v>42551</v>
      </c>
      <c r="H504" s="3" t="s">
        <v>1886</v>
      </c>
      <c r="I504" s="3" t="s">
        <v>855</v>
      </c>
      <c r="J504" s="3" t="s">
        <v>1887</v>
      </c>
      <c r="K504" s="3"/>
    </row>
    <row r="505" spans="1:11" x14ac:dyDescent="0.25">
      <c r="A505" s="3" t="s">
        <v>11</v>
      </c>
      <c r="B505" s="3" t="str">
        <f>"9781260116892"</f>
        <v>9781260116892</v>
      </c>
      <c r="C505" s="3" t="s">
        <v>1888</v>
      </c>
      <c r="D505" s="3" t="s">
        <v>1889</v>
      </c>
      <c r="E505" s="3" t="s">
        <v>14</v>
      </c>
      <c r="F505" s="3">
        <v>2019</v>
      </c>
      <c r="G505" s="4">
        <v>43552</v>
      </c>
      <c r="H505" s="3" t="s">
        <v>726</v>
      </c>
      <c r="I505" s="3" t="s">
        <v>722</v>
      </c>
      <c r="J505" s="3" t="s">
        <v>1890</v>
      </c>
      <c r="K505" s="3"/>
    </row>
    <row r="506" spans="1:11" x14ac:dyDescent="0.25">
      <c r="A506" s="3" t="s">
        <v>11</v>
      </c>
      <c r="B506" s="3" t="str">
        <f>"9780070583535"</f>
        <v>9780070583535</v>
      </c>
      <c r="C506" s="3" t="s">
        <v>1891</v>
      </c>
      <c r="D506" s="3" t="s">
        <v>1125</v>
      </c>
      <c r="E506" s="3" t="s">
        <v>14</v>
      </c>
      <c r="F506" s="3">
        <v>2006</v>
      </c>
      <c r="G506" s="4">
        <v>42096</v>
      </c>
      <c r="H506" s="3"/>
      <c r="I506" s="3"/>
      <c r="J506" s="3" t="s">
        <v>1892</v>
      </c>
      <c r="K506" s="3"/>
    </row>
    <row r="507" spans="1:11" x14ac:dyDescent="0.25">
      <c r="A507" s="3" t="s">
        <v>11</v>
      </c>
      <c r="B507" s="3" t="str">
        <f>"9780071371698"</f>
        <v>9780071371698</v>
      </c>
      <c r="C507" s="3" t="s">
        <v>1893</v>
      </c>
      <c r="D507" s="3" t="s">
        <v>1155</v>
      </c>
      <c r="E507" s="3" t="s">
        <v>14</v>
      </c>
      <c r="F507" s="3">
        <v>2001</v>
      </c>
      <c r="G507" s="4">
        <v>40909</v>
      </c>
      <c r="H507" s="3"/>
      <c r="I507" s="3"/>
      <c r="J507" s="3" t="s">
        <v>1894</v>
      </c>
      <c r="K507" s="3"/>
    </row>
    <row r="508" spans="1:11" x14ac:dyDescent="0.25">
      <c r="A508" s="3" t="s">
        <v>11</v>
      </c>
      <c r="B508" s="3" t="str">
        <f>"9780071824507"</f>
        <v>9780071824507</v>
      </c>
      <c r="C508" s="3" t="s">
        <v>1895</v>
      </c>
      <c r="D508" s="3" t="s">
        <v>1490</v>
      </c>
      <c r="E508" s="3" t="s">
        <v>14</v>
      </c>
      <c r="F508" s="3">
        <v>2014</v>
      </c>
      <c r="G508" s="4">
        <v>43496</v>
      </c>
      <c r="H508" s="3"/>
      <c r="I508" s="3"/>
      <c r="J508" s="3" t="s">
        <v>1896</v>
      </c>
      <c r="K508" s="3"/>
    </row>
    <row r="509" spans="1:11" x14ac:dyDescent="0.25">
      <c r="A509" s="3" t="s">
        <v>11</v>
      </c>
      <c r="B509" s="3" t="str">
        <f>"9780071750363"</f>
        <v>9780071750363</v>
      </c>
      <c r="C509" s="3" t="s">
        <v>1897</v>
      </c>
      <c r="D509" s="3" t="s">
        <v>990</v>
      </c>
      <c r="E509" s="3" t="s">
        <v>14</v>
      </c>
      <c r="F509" s="3">
        <v>2011</v>
      </c>
      <c r="G509" s="4">
        <v>42095</v>
      </c>
      <c r="H509" s="3"/>
      <c r="I509" s="3"/>
      <c r="J509" s="3" t="s">
        <v>1898</v>
      </c>
      <c r="K509" s="3"/>
    </row>
    <row r="510" spans="1:11" x14ac:dyDescent="0.25">
      <c r="A510" s="3" t="s">
        <v>11</v>
      </c>
      <c r="B510" s="3" t="str">
        <f>"9780071750370"</f>
        <v>9780071750370</v>
      </c>
      <c r="C510" s="3" t="s">
        <v>1899</v>
      </c>
      <c r="D510" s="3" t="s">
        <v>1900</v>
      </c>
      <c r="E510" s="3" t="s">
        <v>14</v>
      </c>
      <c r="F510" s="3">
        <v>2012</v>
      </c>
      <c r="G510" s="4">
        <v>41311</v>
      </c>
      <c r="H510" s="3"/>
      <c r="I510" s="3"/>
      <c r="J510" s="3" t="s">
        <v>1901</v>
      </c>
      <c r="K510" s="3"/>
    </row>
    <row r="511" spans="1:11" x14ac:dyDescent="0.25">
      <c r="A511" s="3" t="s">
        <v>11</v>
      </c>
      <c r="B511" s="3" t="str">
        <f>"9781260132274"</f>
        <v>9781260132274</v>
      </c>
      <c r="C511" s="3" t="s">
        <v>1902</v>
      </c>
      <c r="D511" s="3" t="s">
        <v>1903</v>
      </c>
      <c r="E511" s="3" t="s">
        <v>14</v>
      </c>
      <c r="F511" s="3">
        <v>2020</v>
      </c>
      <c r="G511" s="4">
        <v>43797</v>
      </c>
      <c r="H511" s="3" t="s">
        <v>456</v>
      </c>
      <c r="I511" s="3" t="s">
        <v>249</v>
      </c>
      <c r="J511" s="3" t="s">
        <v>1904</v>
      </c>
      <c r="K511" s="3"/>
    </row>
    <row r="512" spans="1:11" x14ac:dyDescent="0.25">
      <c r="A512" s="3" t="s">
        <v>11</v>
      </c>
      <c r="B512" s="3" t="str">
        <f>"9781260012002"</f>
        <v>9781260012002</v>
      </c>
      <c r="C512" s="3" t="s">
        <v>1905</v>
      </c>
      <c r="D512" s="3" t="s">
        <v>1906</v>
      </c>
      <c r="E512" s="3" t="s">
        <v>14</v>
      </c>
      <c r="F512" s="3">
        <v>2022</v>
      </c>
      <c r="G512" s="4">
        <v>44727</v>
      </c>
      <c r="H512" s="3" t="s">
        <v>467</v>
      </c>
      <c r="I512" s="3" t="s">
        <v>118</v>
      </c>
      <c r="J512" s="3" t="s">
        <v>1907</v>
      </c>
      <c r="K512" s="3"/>
    </row>
    <row r="513" spans="1:11" x14ac:dyDescent="0.25">
      <c r="A513" s="3" t="s">
        <v>11</v>
      </c>
      <c r="B513" s="3" t="str">
        <f>"9781260108804"</f>
        <v>9781260108804</v>
      </c>
      <c r="C513" s="3" t="s">
        <v>1908</v>
      </c>
      <c r="D513" s="3" t="s">
        <v>1909</v>
      </c>
      <c r="E513" s="3" t="s">
        <v>14</v>
      </c>
      <c r="F513" s="3">
        <v>2018</v>
      </c>
      <c r="G513" s="4">
        <v>43221</v>
      </c>
      <c r="H513" s="3"/>
      <c r="I513" s="3"/>
      <c r="J513" s="3" t="s">
        <v>1910</v>
      </c>
      <c r="K513" s="3"/>
    </row>
    <row r="514" spans="1:11" x14ac:dyDescent="0.25">
      <c r="A514" s="3" t="s">
        <v>11</v>
      </c>
      <c r="B514" s="3" t="str">
        <f>"9780070656956"</f>
        <v>9780070656956</v>
      </c>
      <c r="C514" s="3" t="s">
        <v>1911</v>
      </c>
      <c r="D514" s="3" t="s">
        <v>1912</v>
      </c>
      <c r="E514" s="3" t="s">
        <v>14</v>
      </c>
      <c r="F514" s="3">
        <v>2008</v>
      </c>
      <c r="G514" s="4">
        <v>41941</v>
      </c>
      <c r="H514" s="3"/>
      <c r="I514" s="3"/>
      <c r="J514" s="3" t="s">
        <v>1913</v>
      </c>
      <c r="K514" s="3"/>
    </row>
    <row r="515" spans="1:11" x14ac:dyDescent="0.25">
      <c r="A515" s="3" t="s">
        <v>11</v>
      </c>
      <c r="B515" s="3" t="str">
        <f>"9780070131606"</f>
        <v>9780070131606</v>
      </c>
      <c r="C515" s="3" t="s">
        <v>1914</v>
      </c>
      <c r="D515" s="3" t="s">
        <v>1915</v>
      </c>
      <c r="E515" s="3" t="s">
        <v>14</v>
      </c>
      <c r="F515" s="3">
        <v>1999</v>
      </c>
      <c r="G515" s="4">
        <v>41367</v>
      </c>
      <c r="H515" s="3"/>
      <c r="I515" s="3"/>
      <c r="J515" s="3" t="s">
        <v>1916</v>
      </c>
      <c r="K515" s="3"/>
    </row>
    <row r="516" spans="1:11" x14ac:dyDescent="0.25">
      <c r="A516" s="3" t="s">
        <v>11</v>
      </c>
      <c r="B516" s="3" t="str">
        <f>"9780071422666"</f>
        <v>9780071422666</v>
      </c>
      <c r="C516" s="3" t="s">
        <v>1917</v>
      </c>
      <c r="D516" s="3" t="s">
        <v>1918</v>
      </c>
      <c r="E516" s="3" t="s">
        <v>14</v>
      </c>
      <c r="F516" s="3">
        <v>2005</v>
      </c>
      <c r="G516" s="4">
        <v>41727</v>
      </c>
      <c r="H516" s="3"/>
      <c r="I516" s="3"/>
      <c r="J516" s="3" t="s">
        <v>1919</v>
      </c>
      <c r="K516" s="3"/>
    </row>
    <row r="517" spans="1:11" x14ac:dyDescent="0.25">
      <c r="A517" s="3" t="s">
        <v>11</v>
      </c>
      <c r="B517" s="3" t="str">
        <f>"9780071400701"</f>
        <v>9780071400701</v>
      </c>
      <c r="C517" s="3" t="s">
        <v>1920</v>
      </c>
      <c r="D517" s="3" t="s">
        <v>1921</v>
      </c>
      <c r="E517" s="3" t="s">
        <v>14</v>
      </c>
      <c r="F517" s="3">
        <v>2002</v>
      </c>
      <c r="G517" s="4">
        <v>40909</v>
      </c>
      <c r="H517" s="3"/>
      <c r="I517" s="3"/>
      <c r="J517" s="3" t="s">
        <v>1922</v>
      </c>
      <c r="K517" s="3"/>
    </row>
    <row r="518" spans="1:11" x14ac:dyDescent="0.25">
      <c r="A518" s="3" t="s">
        <v>11</v>
      </c>
      <c r="B518" s="3" t="str">
        <f>"9781259587429"</f>
        <v>9781259587429</v>
      </c>
      <c r="C518" s="3" t="s">
        <v>1923</v>
      </c>
      <c r="D518" s="3" t="s">
        <v>1179</v>
      </c>
      <c r="E518" s="3" t="s">
        <v>14</v>
      </c>
      <c r="F518" s="3">
        <v>2016</v>
      </c>
      <c r="G518" s="4">
        <v>42493</v>
      </c>
      <c r="H518" s="3" t="s">
        <v>253</v>
      </c>
      <c r="I518" s="3" t="s">
        <v>67</v>
      </c>
      <c r="J518" s="3" t="s">
        <v>1924</v>
      </c>
      <c r="K518" s="3"/>
    </row>
    <row r="519" spans="1:11" x14ac:dyDescent="0.25">
      <c r="A519" s="3" t="s">
        <v>11</v>
      </c>
      <c r="B519" s="3" t="str">
        <f>"9781260453836"</f>
        <v>9781260453836</v>
      </c>
      <c r="C519" s="3" t="s">
        <v>1925</v>
      </c>
      <c r="D519" s="3" t="s">
        <v>1926</v>
      </c>
      <c r="E519" s="3" t="s">
        <v>14</v>
      </c>
      <c r="F519" s="3">
        <v>2020</v>
      </c>
      <c r="G519" s="4">
        <v>43914</v>
      </c>
      <c r="H519" s="3" t="s">
        <v>369</v>
      </c>
      <c r="I519" s="3" t="s">
        <v>230</v>
      </c>
      <c r="J519" s="3" t="s">
        <v>1927</v>
      </c>
      <c r="K519" s="3"/>
    </row>
    <row r="520" spans="1:11" x14ac:dyDescent="0.25">
      <c r="A520" s="3" t="s">
        <v>11</v>
      </c>
      <c r="B520" s="3" t="str">
        <f>"9781260115987"</f>
        <v>9781260115987</v>
      </c>
      <c r="C520" s="3" t="s">
        <v>1928</v>
      </c>
      <c r="D520" s="3" t="s">
        <v>1929</v>
      </c>
      <c r="E520" s="3" t="s">
        <v>14</v>
      </c>
      <c r="F520" s="3">
        <v>2020</v>
      </c>
      <c r="G520" s="4">
        <v>44042</v>
      </c>
      <c r="H520" s="3" t="s">
        <v>139</v>
      </c>
      <c r="I520" s="3" t="s">
        <v>140</v>
      </c>
      <c r="J520" s="3" t="s">
        <v>1930</v>
      </c>
      <c r="K520" s="3"/>
    </row>
    <row r="521" spans="1:11" x14ac:dyDescent="0.25">
      <c r="A521" s="3" t="s">
        <v>11</v>
      </c>
      <c r="B521" s="3" t="str">
        <f>"9781260456134"</f>
        <v>9781260456134</v>
      </c>
      <c r="C521" s="3" t="s">
        <v>1931</v>
      </c>
      <c r="D521" s="3" t="s">
        <v>971</v>
      </c>
      <c r="E521" s="3" t="s">
        <v>14</v>
      </c>
      <c r="F521" s="3">
        <v>2020</v>
      </c>
      <c r="G521" s="4">
        <v>44063</v>
      </c>
      <c r="H521" s="3" t="s">
        <v>1932</v>
      </c>
      <c r="I521" s="3" t="s">
        <v>1933</v>
      </c>
      <c r="J521" s="3" t="s">
        <v>1934</v>
      </c>
      <c r="K521" s="3"/>
    </row>
    <row r="522" spans="1:11" x14ac:dyDescent="0.25">
      <c r="A522" s="3" t="s">
        <v>11</v>
      </c>
      <c r="B522" s="3" t="str">
        <f>"9780070599338"</f>
        <v>9780070599338</v>
      </c>
      <c r="C522" s="3" t="s">
        <v>1935</v>
      </c>
      <c r="D522" s="3" t="s">
        <v>1936</v>
      </c>
      <c r="E522" s="3" t="s">
        <v>14</v>
      </c>
      <c r="F522" s="3">
        <v>2007</v>
      </c>
      <c r="G522" s="4">
        <v>41941</v>
      </c>
      <c r="H522" s="3"/>
      <c r="I522" s="3"/>
      <c r="J522" s="3" t="s">
        <v>1937</v>
      </c>
      <c r="K522" s="3"/>
    </row>
    <row r="523" spans="1:11" x14ac:dyDescent="0.25">
      <c r="A523" s="3" t="s">
        <v>11</v>
      </c>
      <c r="B523" s="3" t="str">
        <f>"9780071770583"</f>
        <v>9780071770583</v>
      </c>
      <c r="C523" s="3" t="s">
        <v>1938</v>
      </c>
      <c r="D523" s="3" t="s">
        <v>1939</v>
      </c>
      <c r="E523" s="3" t="s">
        <v>14</v>
      </c>
      <c r="F523" s="3">
        <v>2013</v>
      </c>
      <c r="G523" s="4">
        <v>41431</v>
      </c>
      <c r="H523" s="3" t="s">
        <v>809</v>
      </c>
      <c r="I523" s="3" t="s">
        <v>67</v>
      </c>
      <c r="J523" s="3" t="s">
        <v>1940</v>
      </c>
      <c r="K523" s="3"/>
    </row>
    <row r="524" spans="1:11" x14ac:dyDescent="0.25">
      <c r="A524" s="3" t="s">
        <v>11</v>
      </c>
      <c r="B524" s="3" t="str">
        <f>"9780071795357"</f>
        <v>9780071795357</v>
      </c>
      <c r="C524" s="3" t="s">
        <v>1941</v>
      </c>
      <c r="D524" s="3" t="s">
        <v>1942</v>
      </c>
      <c r="E524" s="3" t="s">
        <v>14</v>
      </c>
      <c r="F524" s="3">
        <v>2013</v>
      </c>
      <c r="G524" s="4">
        <v>41332</v>
      </c>
      <c r="H524" s="3"/>
      <c r="I524" s="3"/>
      <c r="J524" s="3" t="s">
        <v>1943</v>
      </c>
      <c r="K524" s="3"/>
    </row>
    <row r="525" spans="1:11" x14ac:dyDescent="0.25">
      <c r="A525" s="3" t="s">
        <v>11</v>
      </c>
      <c r="B525" s="3" t="str">
        <f>"9780070411074"</f>
        <v>9780070411074</v>
      </c>
      <c r="C525" s="3" t="s">
        <v>1944</v>
      </c>
      <c r="D525" s="3" t="s">
        <v>1945</v>
      </c>
      <c r="E525" s="3" t="s">
        <v>14</v>
      </c>
      <c r="F525" s="3">
        <v>2000</v>
      </c>
      <c r="G525" s="4">
        <v>40909</v>
      </c>
      <c r="H525" s="3"/>
      <c r="I525" s="3"/>
      <c r="J525" s="3" t="s">
        <v>1946</v>
      </c>
      <c r="K525" s="3"/>
    </row>
    <row r="526" spans="1:11" x14ac:dyDescent="0.25">
      <c r="A526" s="3" t="s">
        <v>11</v>
      </c>
      <c r="B526" s="3" t="str">
        <f>"9781259641756"</f>
        <v>9781259641756</v>
      </c>
      <c r="C526" s="3" t="s">
        <v>1947</v>
      </c>
      <c r="D526" s="3" t="s">
        <v>1948</v>
      </c>
      <c r="E526" s="3" t="s">
        <v>14</v>
      </c>
      <c r="F526" s="3">
        <v>2017</v>
      </c>
      <c r="G526" s="4">
        <v>42943</v>
      </c>
      <c r="H526" s="3" t="s">
        <v>253</v>
      </c>
      <c r="I526" s="3" t="s">
        <v>67</v>
      </c>
      <c r="J526" s="3" t="s">
        <v>1949</v>
      </c>
      <c r="K526" s="3"/>
    </row>
    <row r="527" spans="1:11" x14ac:dyDescent="0.25">
      <c r="A527" s="3" t="s">
        <v>11</v>
      </c>
      <c r="B527" s="3" t="str">
        <f>"9780071387781"</f>
        <v>9780071387781</v>
      </c>
      <c r="C527" s="3" t="s">
        <v>1950</v>
      </c>
      <c r="D527" s="3" t="s">
        <v>1951</v>
      </c>
      <c r="E527" s="3" t="s">
        <v>14</v>
      </c>
      <c r="F527" s="3">
        <v>2003</v>
      </c>
      <c r="G527" s="4">
        <v>40909</v>
      </c>
      <c r="H527" s="3"/>
      <c r="I527" s="3"/>
      <c r="J527" s="3" t="s">
        <v>1952</v>
      </c>
      <c r="K527" s="3"/>
    </row>
    <row r="528" spans="1:11" x14ac:dyDescent="0.25">
      <c r="A528" s="3" t="s">
        <v>11</v>
      </c>
      <c r="B528" s="3" t="str">
        <f>"9780071811309"</f>
        <v>9780071811309</v>
      </c>
      <c r="C528" s="3" t="s">
        <v>1953</v>
      </c>
      <c r="D528" s="3" t="s">
        <v>1954</v>
      </c>
      <c r="E528" s="3" t="s">
        <v>14</v>
      </c>
      <c r="F528" s="3">
        <v>2013</v>
      </c>
      <c r="G528" s="4">
        <v>41635</v>
      </c>
      <c r="H528" s="3"/>
      <c r="I528" s="3"/>
      <c r="J528" s="3" t="s">
        <v>1955</v>
      </c>
      <c r="K528" s="3"/>
    </row>
    <row r="529" spans="1:11" x14ac:dyDescent="0.25">
      <c r="A529" s="3" t="s">
        <v>11</v>
      </c>
      <c r="B529" s="3" t="str">
        <f>"9780071799966"</f>
        <v>9780071799966</v>
      </c>
      <c r="C529" s="3" t="s">
        <v>1956</v>
      </c>
      <c r="D529" s="3" t="s">
        <v>1957</v>
      </c>
      <c r="E529" s="3" t="s">
        <v>14</v>
      </c>
      <c r="F529" s="3">
        <v>2013</v>
      </c>
      <c r="G529" s="4">
        <v>41408</v>
      </c>
      <c r="H529" s="3" t="s">
        <v>1958</v>
      </c>
      <c r="I529" s="3" t="s">
        <v>37</v>
      </c>
      <c r="J529" s="3" t="s">
        <v>1959</v>
      </c>
      <c r="K529" s="3"/>
    </row>
    <row r="530" spans="1:11" x14ac:dyDescent="0.25">
      <c r="A530" s="3" t="s">
        <v>11</v>
      </c>
      <c r="B530" s="3" t="str">
        <f>"9781259837906"</f>
        <v>9781259837906</v>
      </c>
      <c r="C530" s="3" t="s">
        <v>1960</v>
      </c>
      <c r="D530" s="3" t="s">
        <v>1961</v>
      </c>
      <c r="E530" s="3" t="s">
        <v>14</v>
      </c>
      <c r="F530" s="3">
        <v>2017</v>
      </c>
      <c r="G530" s="4">
        <v>42977</v>
      </c>
      <c r="H530" s="3" t="s">
        <v>1962</v>
      </c>
      <c r="I530" s="3" t="s">
        <v>1418</v>
      </c>
      <c r="J530" s="3" t="s">
        <v>1963</v>
      </c>
      <c r="K530" s="3"/>
    </row>
    <row r="531" spans="1:11" x14ac:dyDescent="0.25">
      <c r="A531" s="3" t="s">
        <v>11</v>
      </c>
      <c r="B531" s="3" t="str">
        <f>"9780071798808"</f>
        <v>9780071798808</v>
      </c>
      <c r="C531" s="3" t="s">
        <v>1964</v>
      </c>
      <c r="D531" s="3" t="s">
        <v>1965</v>
      </c>
      <c r="E531" s="3" t="s">
        <v>14</v>
      </c>
      <c r="F531" s="3">
        <v>2013</v>
      </c>
      <c r="G531" s="4">
        <v>41576</v>
      </c>
      <c r="H531" s="3"/>
      <c r="I531" s="3"/>
      <c r="J531" s="3" t="s">
        <v>1966</v>
      </c>
      <c r="K531" s="3"/>
    </row>
    <row r="532" spans="1:11" x14ac:dyDescent="0.25">
      <c r="A532" s="3" t="s">
        <v>11</v>
      </c>
      <c r="B532" s="3" t="str">
        <f>"9781259063732"</f>
        <v>9781259063732</v>
      </c>
      <c r="C532" s="3" t="s">
        <v>1967</v>
      </c>
      <c r="D532" s="3" t="s">
        <v>1968</v>
      </c>
      <c r="E532" s="3" t="s">
        <v>14</v>
      </c>
      <c r="F532" s="3">
        <v>2014</v>
      </c>
      <c r="G532" s="4">
        <v>41999</v>
      </c>
      <c r="H532" s="3" t="s">
        <v>1969</v>
      </c>
      <c r="I532" s="3" t="s">
        <v>57</v>
      </c>
      <c r="J532" s="3" t="s">
        <v>1970</v>
      </c>
      <c r="K532" s="3"/>
    </row>
    <row r="533" spans="1:11" x14ac:dyDescent="0.25">
      <c r="A533" s="3" t="s">
        <v>11</v>
      </c>
      <c r="B533" s="3" t="str">
        <f>"9781259834295"</f>
        <v>9781259834295</v>
      </c>
      <c r="C533" s="3" t="s">
        <v>1971</v>
      </c>
      <c r="D533" s="3" t="s">
        <v>1972</v>
      </c>
      <c r="E533" s="3" t="s">
        <v>14</v>
      </c>
      <c r="F533" s="3">
        <v>2022</v>
      </c>
      <c r="G533" s="4">
        <v>44692</v>
      </c>
      <c r="H533" s="3" t="s">
        <v>1973</v>
      </c>
      <c r="I533" s="3" t="s">
        <v>1974</v>
      </c>
      <c r="J533" s="3" t="s">
        <v>1975</v>
      </c>
      <c r="K533" s="3"/>
    </row>
    <row r="534" spans="1:11" x14ac:dyDescent="0.25">
      <c r="A534" s="3" t="s">
        <v>11</v>
      </c>
      <c r="B534" s="3" t="str">
        <f>"9780071494373"</f>
        <v>9780071494373</v>
      </c>
      <c r="C534" s="3" t="s">
        <v>1976</v>
      </c>
      <c r="D534" s="3" t="s">
        <v>1977</v>
      </c>
      <c r="E534" s="3" t="s">
        <v>14</v>
      </c>
      <c r="F534" s="3">
        <v>2008</v>
      </c>
      <c r="G534" s="4">
        <v>40909</v>
      </c>
      <c r="H534" s="3"/>
      <c r="I534" s="3"/>
      <c r="J534" s="3" t="s">
        <v>1978</v>
      </c>
      <c r="K534" s="3"/>
    </row>
    <row r="535" spans="1:11" x14ac:dyDescent="0.25">
      <c r="A535" s="3" t="s">
        <v>11</v>
      </c>
      <c r="B535" s="3" t="str">
        <f>"9780071755658"</f>
        <v>9780071755658</v>
      </c>
      <c r="C535" s="3" t="s">
        <v>1979</v>
      </c>
      <c r="D535" s="3" t="s">
        <v>1980</v>
      </c>
      <c r="E535" s="3" t="s">
        <v>14</v>
      </c>
      <c r="F535" s="3">
        <v>2011</v>
      </c>
      <c r="G535" s="4">
        <v>41302</v>
      </c>
      <c r="H535" s="3" t="s">
        <v>131</v>
      </c>
      <c r="I535" s="3" t="s">
        <v>27</v>
      </c>
      <c r="J535" s="3" t="s">
        <v>1981</v>
      </c>
      <c r="K535" s="3"/>
    </row>
    <row r="536" spans="1:11" x14ac:dyDescent="0.25">
      <c r="A536" s="3" t="s">
        <v>11</v>
      </c>
      <c r="B536" s="3" t="str">
        <f>"9781260135855"</f>
        <v>9781260135855</v>
      </c>
      <c r="C536" s="3" t="s">
        <v>1982</v>
      </c>
      <c r="D536" s="3" t="s">
        <v>1983</v>
      </c>
      <c r="E536" s="3" t="s">
        <v>14</v>
      </c>
      <c r="F536" s="3">
        <v>2019</v>
      </c>
      <c r="G536" s="4">
        <v>44104</v>
      </c>
      <c r="H536" s="3" t="s">
        <v>1984</v>
      </c>
      <c r="I536" s="3" t="s">
        <v>535</v>
      </c>
      <c r="J536" s="3" t="s">
        <v>1985</v>
      </c>
      <c r="K536" s="3"/>
    </row>
    <row r="537" spans="1:11" x14ac:dyDescent="0.25">
      <c r="A537" s="3" t="s">
        <v>11</v>
      </c>
      <c r="B537" s="3" t="str">
        <f>"9781260459098"</f>
        <v>9781260459098</v>
      </c>
      <c r="C537" s="3" t="s">
        <v>1986</v>
      </c>
      <c r="D537" s="3" t="s">
        <v>1525</v>
      </c>
      <c r="E537" s="3" t="s">
        <v>14</v>
      </c>
      <c r="F537" s="3">
        <v>2020</v>
      </c>
      <c r="G537" s="4">
        <v>43938</v>
      </c>
      <c r="H537" s="3" t="s">
        <v>1987</v>
      </c>
      <c r="I537" s="3" t="s">
        <v>1988</v>
      </c>
      <c r="J537" s="3" t="s">
        <v>1989</v>
      </c>
      <c r="K537" s="3"/>
    </row>
    <row r="538" spans="1:11" x14ac:dyDescent="0.25">
      <c r="A538" s="3" t="s">
        <v>11</v>
      </c>
      <c r="B538" s="3" t="str">
        <f>"9780071361217"</f>
        <v>9780071361217</v>
      </c>
      <c r="C538" s="3" t="s">
        <v>1990</v>
      </c>
      <c r="D538" s="3" t="s">
        <v>1991</v>
      </c>
      <c r="E538" s="3" t="s">
        <v>14</v>
      </c>
      <c r="F538" s="3">
        <v>2001</v>
      </c>
      <c r="G538" s="4">
        <v>40909</v>
      </c>
      <c r="H538" s="3"/>
      <c r="I538" s="3"/>
      <c r="J538" s="3" t="s">
        <v>1992</v>
      </c>
      <c r="K538" s="3"/>
    </row>
    <row r="539" spans="1:11" x14ac:dyDescent="0.25">
      <c r="A539" s="3" t="s">
        <v>11</v>
      </c>
      <c r="B539" s="3" t="str">
        <f>"9780071364294"</f>
        <v>9780071364294</v>
      </c>
      <c r="C539" s="3" t="s">
        <v>1993</v>
      </c>
      <c r="D539" s="3" t="s">
        <v>1994</v>
      </c>
      <c r="E539" s="3" t="s">
        <v>14</v>
      </c>
      <c r="F539" s="3">
        <v>2000</v>
      </c>
      <c r="G539" s="4">
        <v>41622</v>
      </c>
      <c r="H539" s="3"/>
      <c r="I539" s="3"/>
      <c r="J539" s="3" t="s">
        <v>1995</v>
      </c>
      <c r="K539" s="3"/>
    </row>
    <row r="540" spans="1:11" x14ac:dyDescent="0.25">
      <c r="A540" s="3" t="s">
        <v>11</v>
      </c>
      <c r="B540" s="3" t="str">
        <f>"9780071834087"</f>
        <v>9780071834087</v>
      </c>
      <c r="C540" s="3" t="s">
        <v>1996</v>
      </c>
      <c r="D540" s="3" t="s">
        <v>1997</v>
      </c>
      <c r="E540" s="3" t="s">
        <v>14</v>
      </c>
      <c r="F540" s="3">
        <v>2019</v>
      </c>
      <c r="G540" s="4">
        <v>43458</v>
      </c>
      <c r="H540" s="3" t="s">
        <v>463</v>
      </c>
      <c r="I540" s="3" t="s">
        <v>463</v>
      </c>
      <c r="J540" s="3" t="s">
        <v>1998</v>
      </c>
      <c r="K540" s="3"/>
    </row>
    <row r="541" spans="1:11" x14ac:dyDescent="0.25">
      <c r="A541" s="3" t="s">
        <v>11</v>
      </c>
      <c r="B541" s="3" t="str">
        <f>"9781260143836"</f>
        <v>9781260143836</v>
      </c>
      <c r="C541" s="3" t="s">
        <v>1999</v>
      </c>
      <c r="D541" s="3" t="s">
        <v>2000</v>
      </c>
      <c r="E541" s="3" t="s">
        <v>14</v>
      </c>
      <c r="F541" s="3">
        <v>2021</v>
      </c>
      <c r="G541" s="4">
        <v>45070</v>
      </c>
      <c r="H541" s="3" t="s">
        <v>1699</v>
      </c>
      <c r="I541" s="3" t="s">
        <v>47</v>
      </c>
      <c r="J541" s="3" t="s">
        <v>2001</v>
      </c>
      <c r="K541" s="3"/>
    </row>
    <row r="542" spans="1:11" x14ac:dyDescent="0.25">
      <c r="A542" s="3" t="s">
        <v>11</v>
      </c>
      <c r="B542" s="3" t="str">
        <f>"9781260116007"</f>
        <v>9781260116007</v>
      </c>
      <c r="C542" s="3" t="s">
        <v>2002</v>
      </c>
      <c r="D542" s="3" t="s">
        <v>2003</v>
      </c>
      <c r="E542" s="3" t="s">
        <v>14</v>
      </c>
      <c r="F542" s="3">
        <v>2018</v>
      </c>
      <c r="G542" s="4">
        <v>43221</v>
      </c>
      <c r="H542" s="3" t="s">
        <v>2004</v>
      </c>
      <c r="I542" s="3" t="s">
        <v>2005</v>
      </c>
      <c r="J542" s="3" t="s">
        <v>2006</v>
      </c>
      <c r="K542" s="3"/>
    </row>
    <row r="543" spans="1:11" x14ac:dyDescent="0.25">
      <c r="A543" s="3" t="s">
        <v>11</v>
      </c>
      <c r="B543" s="3" t="str">
        <f>"9780071430371"</f>
        <v>9780071430371</v>
      </c>
      <c r="C543" s="3" t="s">
        <v>2007</v>
      </c>
      <c r="D543" s="3" t="s">
        <v>2008</v>
      </c>
      <c r="E543" s="3" t="s">
        <v>14</v>
      </c>
      <c r="F543" s="3">
        <v>2004</v>
      </c>
      <c r="G543" s="4">
        <v>40909</v>
      </c>
      <c r="H543" s="3"/>
      <c r="I543" s="3"/>
      <c r="J543" s="3" t="s">
        <v>2009</v>
      </c>
      <c r="K543" s="3"/>
    </row>
    <row r="544" spans="1:11" x14ac:dyDescent="0.25">
      <c r="A544" s="3" t="s">
        <v>11</v>
      </c>
      <c r="B544" s="3" t="str">
        <f>"9780071472937"</f>
        <v>9780071472937</v>
      </c>
      <c r="C544" s="3" t="s">
        <v>2010</v>
      </c>
      <c r="D544" s="3" t="s">
        <v>1165</v>
      </c>
      <c r="E544" s="3" t="s">
        <v>14</v>
      </c>
      <c r="F544" s="3">
        <v>2007</v>
      </c>
      <c r="G544" s="4">
        <v>40909</v>
      </c>
      <c r="H544" s="3"/>
      <c r="I544" s="3"/>
      <c r="J544" s="3" t="s">
        <v>2011</v>
      </c>
      <c r="K544" s="3"/>
    </row>
    <row r="545" spans="1:11" x14ac:dyDescent="0.25">
      <c r="A545" s="3" t="s">
        <v>11</v>
      </c>
      <c r="B545" s="3" t="str">
        <f>"9780071784115"</f>
        <v>9780071784115</v>
      </c>
      <c r="C545" s="3" t="s">
        <v>2012</v>
      </c>
      <c r="D545" s="3" t="s">
        <v>2013</v>
      </c>
      <c r="E545" s="3" t="s">
        <v>14</v>
      </c>
      <c r="F545" s="3">
        <v>2013</v>
      </c>
      <c r="G545" s="4">
        <v>41249</v>
      </c>
      <c r="H545" s="3"/>
      <c r="I545" s="3"/>
      <c r="J545" s="3" t="s">
        <v>2014</v>
      </c>
      <c r="K545" s="3"/>
    </row>
    <row r="546" spans="1:11" x14ac:dyDescent="0.25">
      <c r="A546" s="3" t="s">
        <v>11</v>
      </c>
      <c r="B546" s="3" t="str">
        <f>"9780071796095"</f>
        <v>9780071796095</v>
      </c>
      <c r="C546" s="3" t="s">
        <v>2015</v>
      </c>
      <c r="D546" s="3" t="s">
        <v>2016</v>
      </c>
      <c r="E546" s="3" t="s">
        <v>14</v>
      </c>
      <c r="F546" s="3">
        <v>2014</v>
      </c>
      <c r="G546" s="4">
        <v>41696</v>
      </c>
      <c r="H546" s="3" t="s">
        <v>2017</v>
      </c>
      <c r="I546" s="3" t="s">
        <v>239</v>
      </c>
      <c r="J546" s="3" t="s">
        <v>2018</v>
      </c>
      <c r="K546" s="3"/>
    </row>
    <row r="547" spans="1:11" x14ac:dyDescent="0.25">
      <c r="A547" s="3" t="s">
        <v>11</v>
      </c>
      <c r="B547" s="3" t="str">
        <f>"9780071772877"</f>
        <v>9780071772877</v>
      </c>
      <c r="C547" s="3" t="s">
        <v>2019</v>
      </c>
      <c r="D547" s="3" t="s">
        <v>645</v>
      </c>
      <c r="E547" s="3" t="s">
        <v>14</v>
      </c>
      <c r="F547" s="3">
        <v>2012</v>
      </c>
      <c r="G547" s="4">
        <v>41389</v>
      </c>
      <c r="H547" s="3" t="s">
        <v>1006</v>
      </c>
      <c r="I547" s="3" t="s">
        <v>814</v>
      </c>
      <c r="J547" s="3" t="s">
        <v>2020</v>
      </c>
      <c r="K547" s="3"/>
    </row>
    <row r="548" spans="1:11" x14ac:dyDescent="0.25">
      <c r="A548" s="3" t="s">
        <v>11</v>
      </c>
      <c r="B548" s="3" t="str">
        <f>"9780071839440"</f>
        <v>9780071839440</v>
      </c>
      <c r="C548" s="3" t="s">
        <v>2021</v>
      </c>
      <c r="D548" s="3" t="s">
        <v>2022</v>
      </c>
      <c r="E548" s="3" t="s">
        <v>14</v>
      </c>
      <c r="F548" s="3">
        <v>2015</v>
      </c>
      <c r="G548" s="4">
        <v>42095</v>
      </c>
      <c r="H548" s="3" t="s">
        <v>178</v>
      </c>
      <c r="I548" s="3" t="s">
        <v>140</v>
      </c>
      <c r="J548" s="3" t="s">
        <v>2023</v>
      </c>
      <c r="K548" s="3"/>
    </row>
    <row r="549" spans="1:11" x14ac:dyDescent="0.25">
      <c r="A549" s="3" t="s">
        <v>11</v>
      </c>
      <c r="B549" s="3" t="str">
        <f>"9780071352314"</f>
        <v>9780071352314</v>
      </c>
      <c r="C549" s="3" t="s">
        <v>2024</v>
      </c>
      <c r="D549" s="3" t="s">
        <v>2025</v>
      </c>
      <c r="E549" s="3" t="s">
        <v>14</v>
      </c>
      <c r="F549" s="3">
        <v>2001</v>
      </c>
      <c r="G549" s="4">
        <v>40909</v>
      </c>
      <c r="H549" s="3"/>
      <c r="I549" s="3"/>
      <c r="J549" s="3" t="s">
        <v>2026</v>
      </c>
      <c r="K549" s="3"/>
    </row>
    <row r="550" spans="1:11" x14ac:dyDescent="0.25">
      <c r="A550" s="3" t="s">
        <v>11</v>
      </c>
      <c r="B550" s="3" t="str">
        <f>"9781259861833"</f>
        <v>9781259861833</v>
      </c>
      <c r="C550" s="3" t="s">
        <v>2027</v>
      </c>
      <c r="D550" s="3" t="s">
        <v>2028</v>
      </c>
      <c r="E550" s="3" t="s">
        <v>14</v>
      </c>
      <c r="F550" s="3">
        <v>2017</v>
      </c>
      <c r="G550" s="4">
        <v>42788</v>
      </c>
      <c r="H550" s="3" t="s">
        <v>2029</v>
      </c>
      <c r="I550" s="3" t="s">
        <v>42</v>
      </c>
      <c r="J550" s="3" t="s">
        <v>2030</v>
      </c>
      <c r="K550" s="3"/>
    </row>
    <row r="551" spans="1:11" x14ac:dyDescent="0.25">
      <c r="A551" s="3" t="s">
        <v>11</v>
      </c>
      <c r="B551" s="3" t="str">
        <f>"9780071370455"</f>
        <v>9780071370455</v>
      </c>
      <c r="C551" s="3" t="s">
        <v>2031</v>
      </c>
      <c r="D551" s="3" t="s">
        <v>2032</v>
      </c>
      <c r="E551" s="3" t="s">
        <v>14</v>
      </c>
      <c r="F551" s="3">
        <v>2002</v>
      </c>
      <c r="G551" s="4">
        <v>40909</v>
      </c>
      <c r="H551" s="3"/>
      <c r="I551" s="3"/>
      <c r="J551" s="3" t="s">
        <v>2033</v>
      </c>
      <c r="K551" s="3"/>
    </row>
    <row r="552" spans="1:11" x14ac:dyDescent="0.25">
      <c r="A552" s="3" t="s">
        <v>11</v>
      </c>
      <c r="B552" s="3" t="str">
        <f>"9780071763059"</f>
        <v>9780071763059</v>
      </c>
      <c r="C552" s="3" t="s">
        <v>2034</v>
      </c>
      <c r="D552" s="3" t="s">
        <v>2035</v>
      </c>
      <c r="E552" s="3" t="s">
        <v>14</v>
      </c>
      <c r="F552" s="3">
        <v>2012</v>
      </c>
      <c r="G552" s="4">
        <v>42122</v>
      </c>
      <c r="H552" s="3"/>
      <c r="I552" s="3"/>
      <c r="J552" s="3" t="s">
        <v>2036</v>
      </c>
      <c r="K552" s="3"/>
    </row>
    <row r="553" spans="1:11" x14ac:dyDescent="0.25">
      <c r="A553" s="3" t="s">
        <v>11</v>
      </c>
      <c r="B553" s="3" t="str">
        <f>"9780071834971"</f>
        <v>9780071834971</v>
      </c>
      <c r="C553" s="3" t="s">
        <v>2037</v>
      </c>
      <c r="D553" s="3" t="s">
        <v>2038</v>
      </c>
      <c r="E553" s="3" t="s">
        <v>14</v>
      </c>
      <c r="F553" s="3">
        <v>2014</v>
      </c>
      <c r="G553" s="4">
        <v>41912</v>
      </c>
      <c r="H553" s="3" t="s">
        <v>2039</v>
      </c>
      <c r="I553" s="3" t="s">
        <v>564</v>
      </c>
      <c r="J553" s="3" t="s">
        <v>2040</v>
      </c>
      <c r="K553" s="3"/>
    </row>
    <row r="554" spans="1:11" x14ac:dyDescent="0.25">
      <c r="A554" s="3" t="s">
        <v>11</v>
      </c>
      <c r="B554" s="3" t="str">
        <f>"9780070371033"</f>
        <v>9780070371033</v>
      </c>
      <c r="C554" s="3" t="s">
        <v>2041</v>
      </c>
      <c r="D554" s="3" t="s">
        <v>2042</v>
      </c>
      <c r="E554" s="3" t="s">
        <v>14</v>
      </c>
      <c r="F554" s="3">
        <v>1998</v>
      </c>
      <c r="G554" s="4">
        <v>40909</v>
      </c>
      <c r="H554" s="3"/>
      <c r="I554" s="3"/>
      <c r="J554" s="3" t="s">
        <v>2043</v>
      </c>
      <c r="K554" s="3"/>
    </row>
    <row r="555" spans="1:11" x14ac:dyDescent="0.25">
      <c r="A555" s="3" t="s">
        <v>11</v>
      </c>
      <c r="B555" s="3" t="str">
        <f>"9780071546898"</f>
        <v>9780071546898</v>
      </c>
      <c r="C555" s="3" t="s">
        <v>2044</v>
      </c>
      <c r="D555" s="3" t="s">
        <v>455</v>
      </c>
      <c r="E555" s="3" t="s">
        <v>14</v>
      </c>
      <c r="F555" s="3">
        <v>2009</v>
      </c>
      <c r="G555" s="4">
        <v>40909</v>
      </c>
      <c r="H555" s="3"/>
      <c r="I555" s="3"/>
      <c r="J555" s="3" t="s">
        <v>2045</v>
      </c>
      <c r="K555" s="3"/>
    </row>
    <row r="556" spans="1:11" x14ac:dyDescent="0.25">
      <c r="A556" s="3" t="s">
        <v>11</v>
      </c>
      <c r="B556" s="3" t="str">
        <f>"9780071743266"</f>
        <v>9780071743266</v>
      </c>
      <c r="C556" s="3" t="s">
        <v>2046</v>
      </c>
      <c r="D556" s="3" t="s">
        <v>2047</v>
      </c>
      <c r="E556" s="3" t="s">
        <v>14</v>
      </c>
      <c r="F556" s="3">
        <v>2010</v>
      </c>
      <c r="G556" s="4">
        <v>41622</v>
      </c>
      <c r="H556" s="3"/>
      <c r="I556" s="3"/>
      <c r="J556" s="3" t="s">
        <v>2048</v>
      </c>
      <c r="K556" s="3"/>
    </row>
    <row r="557" spans="1:11" x14ac:dyDescent="0.25">
      <c r="A557" s="3" t="s">
        <v>11</v>
      </c>
      <c r="B557" s="3" t="str">
        <f>"9780071771337"</f>
        <v>9780071771337</v>
      </c>
      <c r="C557" s="3" t="s">
        <v>2049</v>
      </c>
      <c r="D557" s="3" t="s">
        <v>994</v>
      </c>
      <c r="E557" s="3" t="s">
        <v>14</v>
      </c>
      <c r="F557" s="3">
        <v>2013</v>
      </c>
      <c r="G557" s="4">
        <v>42095</v>
      </c>
      <c r="H557" s="3"/>
      <c r="I557" s="3"/>
      <c r="J557" s="3" t="s">
        <v>2050</v>
      </c>
      <c r="K557" s="3"/>
    </row>
    <row r="558" spans="1:11" x14ac:dyDescent="0.25">
      <c r="A558" s="3" t="s">
        <v>11</v>
      </c>
      <c r="B558" s="3" t="str">
        <f>"9780071841047"</f>
        <v>9780071841047</v>
      </c>
      <c r="C558" s="3" t="s">
        <v>2051</v>
      </c>
      <c r="D558" s="3" t="s">
        <v>1071</v>
      </c>
      <c r="E558" s="3" t="s">
        <v>14</v>
      </c>
      <c r="F558" s="3">
        <v>2015</v>
      </c>
      <c r="G558" s="4">
        <v>42095</v>
      </c>
      <c r="H558" s="3" t="s">
        <v>1072</v>
      </c>
      <c r="I558" s="3" t="s">
        <v>1073</v>
      </c>
      <c r="J558" s="3" t="s">
        <v>2052</v>
      </c>
      <c r="K558" s="3"/>
    </row>
    <row r="559" spans="1:11" x14ac:dyDescent="0.25">
      <c r="A559" s="3" t="s">
        <v>11</v>
      </c>
      <c r="B559" s="3" t="str">
        <f>"9781259585043"</f>
        <v>9781259585043</v>
      </c>
      <c r="C559" s="3" t="s">
        <v>2053</v>
      </c>
      <c r="D559" s="3" t="s">
        <v>2054</v>
      </c>
      <c r="E559" s="3" t="s">
        <v>14</v>
      </c>
      <c r="F559" s="3">
        <v>2016</v>
      </c>
      <c r="G559" s="4">
        <v>42612</v>
      </c>
      <c r="H559" s="3" t="s">
        <v>2055</v>
      </c>
      <c r="I559" s="3" t="s">
        <v>379</v>
      </c>
      <c r="J559" s="3" t="s">
        <v>2056</v>
      </c>
      <c r="K559" s="3"/>
    </row>
    <row r="560" spans="1:11" x14ac:dyDescent="0.25">
      <c r="A560" s="3" t="s">
        <v>11</v>
      </c>
      <c r="B560" s="3" t="str">
        <f>"9781259643743"</f>
        <v>9781259643743</v>
      </c>
      <c r="C560" s="3" t="s">
        <v>2057</v>
      </c>
      <c r="D560" s="3" t="s">
        <v>2058</v>
      </c>
      <c r="E560" s="3" t="s">
        <v>14</v>
      </c>
      <c r="F560" s="3">
        <v>2022</v>
      </c>
      <c r="G560" s="4">
        <v>44727</v>
      </c>
      <c r="H560" s="3" t="s">
        <v>2059</v>
      </c>
      <c r="I560" s="3" t="s">
        <v>72</v>
      </c>
      <c r="J560" s="3" t="s">
        <v>2060</v>
      </c>
      <c r="K560" s="3"/>
    </row>
    <row r="561" spans="1:11" x14ac:dyDescent="0.25">
      <c r="A561" s="3" t="s">
        <v>11</v>
      </c>
      <c r="B561" s="3" t="str">
        <f>"9780071436861"</f>
        <v>9780071436861</v>
      </c>
      <c r="C561" s="3" t="s">
        <v>2061</v>
      </c>
      <c r="D561" s="3" t="s">
        <v>2042</v>
      </c>
      <c r="E561" s="3" t="s">
        <v>14</v>
      </c>
      <c r="F561" s="3">
        <v>2006</v>
      </c>
      <c r="G561" s="4">
        <v>40909</v>
      </c>
      <c r="H561" s="3"/>
      <c r="I561" s="3"/>
      <c r="J561" s="3" t="s">
        <v>2062</v>
      </c>
      <c r="K561" s="3"/>
    </row>
    <row r="562" spans="1:11" x14ac:dyDescent="0.25">
      <c r="A562" s="3" t="s">
        <v>11</v>
      </c>
      <c r="B562" s="3" t="str">
        <f>"9780071544528"</f>
        <v>9780071544528</v>
      </c>
      <c r="C562" s="3" t="s">
        <v>2063</v>
      </c>
      <c r="D562" s="3" t="s">
        <v>2064</v>
      </c>
      <c r="E562" s="3" t="s">
        <v>14</v>
      </c>
      <c r="F562" s="3">
        <v>2008</v>
      </c>
      <c r="G562" s="4">
        <v>40909</v>
      </c>
      <c r="H562" s="3"/>
      <c r="I562" s="3"/>
      <c r="J562" s="3" t="s">
        <v>2065</v>
      </c>
      <c r="K562" s="3"/>
    </row>
    <row r="563" spans="1:11" x14ac:dyDescent="0.25">
      <c r="A563" s="3" t="s">
        <v>11</v>
      </c>
      <c r="B563" s="3" t="str">
        <f>"9780071638371"</f>
        <v>9780071638371</v>
      </c>
      <c r="C563" s="3" t="s">
        <v>2066</v>
      </c>
      <c r="D563" s="3" t="s">
        <v>2067</v>
      </c>
      <c r="E563" s="3" t="s">
        <v>14</v>
      </c>
      <c r="F563" s="3">
        <v>2011</v>
      </c>
      <c r="G563" s="4">
        <v>41635</v>
      </c>
      <c r="H563" s="3"/>
      <c r="I563" s="3"/>
      <c r="J563" s="3" t="s">
        <v>2068</v>
      </c>
      <c r="K563" s="3"/>
    </row>
    <row r="564" spans="1:11" x14ac:dyDescent="0.25">
      <c r="A564" s="3" t="s">
        <v>11</v>
      </c>
      <c r="B564" s="3" t="str">
        <f>"9780071816717"</f>
        <v>9780071816717</v>
      </c>
      <c r="C564" s="3" t="s">
        <v>2069</v>
      </c>
      <c r="D564" s="3" t="s">
        <v>477</v>
      </c>
      <c r="E564" s="3" t="s">
        <v>14</v>
      </c>
      <c r="F564" s="3">
        <v>2014</v>
      </c>
      <c r="G564" s="4">
        <v>41696</v>
      </c>
      <c r="H564" s="3" t="s">
        <v>131</v>
      </c>
      <c r="I564" s="3" t="s">
        <v>27</v>
      </c>
      <c r="J564" s="3" t="s">
        <v>2070</v>
      </c>
      <c r="K564" s="3"/>
    </row>
    <row r="565" spans="1:11" x14ac:dyDescent="0.25">
      <c r="A565" s="3" t="s">
        <v>11</v>
      </c>
      <c r="B565" s="3" t="str">
        <f>"9780071713849"</f>
        <v>9780071713849</v>
      </c>
      <c r="C565" s="3" t="s">
        <v>2071</v>
      </c>
      <c r="D565" s="3" t="s">
        <v>2072</v>
      </c>
      <c r="E565" s="3" t="s">
        <v>14</v>
      </c>
      <c r="F565" s="3">
        <v>2010</v>
      </c>
      <c r="G565" s="4">
        <v>41509</v>
      </c>
      <c r="H565" s="3"/>
      <c r="I565" s="3"/>
      <c r="J565" s="3" t="s">
        <v>2073</v>
      </c>
      <c r="K565" s="3"/>
    </row>
    <row r="566" spans="1:11" x14ac:dyDescent="0.25">
      <c r="A566" s="3" t="s">
        <v>11</v>
      </c>
      <c r="B566" s="3" t="str">
        <f>"9780071477499"</f>
        <v>9780071477499</v>
      </c>
      <c r="C566" s="3" t="s">
        <v>2074</v>
      </c>
      <c r="D566" s="3" t="s">
        <v>2075</v>
      </c>
      <c r="E566" s="3" t="s">
        <v>14</v>
      </c>
      <c r="F566" s="3">
        <v>2008</v>
      </c>
      <c r="G566" s="4">
        <v>40909</v>
      </c>
      <c r="H566" s="3"/>
      <c r="I566" s="3"/>
      <c r="J566" s="3" t="s">
        <v>2076</v>
      </c>
      <c r="K566" s="3"/>
    </row>
    <row r="567" spans="1:11" x14ac:dyDescent="0.25">
      <c r="A567" s="3" t="s">
        <v>11</v>
      </c>
      <c r="B567" s="3" t="str">
        <f>"9781259584152"</f>
        <v>9781259584152</v>
      </c>
      <c r="C567" s="3" t="s">
        <v>2077</v>
      </c>
      <c r="D567" s="3" t="s">
        <v>1221</v>
      </c>
      <c r="E567" s="3" t="s">
        <v>14</v>
      </c>
      <c r="F567" s="3">
        <v>2017</v>
      </c>
      <c r="G567" s="4">
        <v>42726</v>
      </c>
      <c r="H567" s="3" t="s">
        <v>117</v>
      </c>
      <c r="I567" s="3" t="s">
        <v>118</v>
      </c>
      <c r="J567" s="3" t="s">
        <v>2078</v>
      </c>
      <c r="K567" s="3"/>
    </row>
    <row r="568" spans="1:11" x14ac:dyDescent="0.25">
      <c r="A568" s="3" t="s">
        <v>11</v>
      </c>
      <c r="B568" s="3" t="str">
        <f>"9781259860805"</f>
        <v>9781259860805</v>
      </c>
      <c r="C568" s="3" t="s">
        <v>2079</v>
      </c>
      <c r="D568" s="3" t="s">
        <v>2080</v>
      </c>
      <c r="E568" s="3" t="s">
        <v>14</v>
      </c>
      <c r="F568" s="3">
        <v>2019</v>
      </c>
      <c r="G568" s="4">
        <v>43398</v>
      </c>
      <c r="H568" s="3" t="s">
        <v>1230</v>
      </c>
      <c r="I568" s="3" t="s">
        <v>140</v>
      </c>
      <c r="J568" s="3" t="s">
        <v>2081</v>
      </c>
      <c r="K568" s="3"/>
    </row>
    <row r="569" spans="1:11" x14ac:dyDescent="0.25">
      <c r="A569" s="3" t="s">
        <v>11</v>
      </c>
      <c r="B569" s="3" t="str">
        <f>"9781260128673"</f>
        <v>9781260128673</v>
      </c>
      <c r="C569" s="3" t="s">
        <v>2082</v>
      </c>
      <c r="D569" s="3" t="s">
        <v>2083</v>
      </c>
      <c r="E569" s="3" t="s">
        <v>14</v>
      </c>
      <c r="F569" s="3">
        <v>2020</v>
      </c>
      <c r="G569" s="4">
        <v>43797</v>
      </c>
      <c r="H569" s="3" t="s">
        <v>178</v>
      </c>
      <c r="I569" s="3" t="s">
        <v>140</v>
      </c>
      <c r="J569" s="3" t="s">
        <v>2084</v>
      </c>
      <c r="K569" s="3"/>
    </row>
    <row r="570" spans="1:11" x14ac:dyDescent="0.25">
      <c r="A570" s="3" t="s">
        <v>11</v>
      </c>
      <c r="B570" s="3" t="str">
        <f>"9781260458916"</f>
        <v>9781260458916</v>
      </c>
      <c r="C570" s="3" t="s">
        <v>2085</v>
      </c>
      <c r="D570" s="3" t="s">
        <v>2086</v>
      </c>
      <c r="E570" s="3" t="s">
        <v>14</v>
      </c>
      <c r="F570" s="3">
        <v>2020</v>
      </c>
      <c r="G570" s="4">
        <v>44126</v>
      </c>
      <c r="H570" s="3" t="s">
        <v>2087</v>
      </c>
      <c r="I570" s="3" t="s">
        <v>67</v>
      </c>
      <c r="J570" s="3" t="s">
        <v>2088</v>
      </c>
      <c r="K570" s="3"/>
    </row>
    <row r="571" spans="1:11" x14ac:dyDescent="0.25">
      <c r="A571" s="3" t="s">
        <v>11</v>
      </c>
      <c r="B571" s="3" t="str">
        <f>"9781259007323"</f>
        <v>9781259007323</v>
      </c>
      <c r="C571" s="3" t="s">
        <v>2089</v>
      </c>
      <c r="D571" s="3" t="s">
        <v>242</v>
      </c>
      <c r="E571" s="3" t="s">
        <v>14</v>
      </c>
      <c r="F571" s="3">
        <v>2012</v>
      </c>
      <c r="G571" s="4">
        <v>41999</v>
      </c>
      <c r="H571" s="3"/>
      <c r="I571" s="3"/>
      <c r="J571" s="3" t="s">
        <v>2090</v>
      </c>
      <c r="K571" s="3"/>
    </row>
    <row r="572" spans="1:11" x14ac:dyDescent="0.25">
      <c r="A572" s="3" t="s">
        <v>11</v>
      </c>
      <c r="B572" s="3" t="str">
        <f>"9780071789752"</f>
        <v>9780071789752</v>
      </c>
      <c r="C572" s="3" t="s">
        <v>2091</v>
      </c>
      <c r="D572" s="3" t="s">
        <v>2092</v>
      </c>
      <c r="E572" s="3" t="s">
        <v>14</v>
      </c>
      <c r="F572" s="3">
        <v>2014</v>
      </c>
      <c r="G572" s="4">
        <v>43061</v>
      </c>
      <c r="H572" s="3" t="s">
        <v>2093</v>
      </c>
      <c r="I572" s="3" t="s">
        <v>16</v>
      </c>
      <c r="J572" s="3" t="s">
        <v>2094</v>
      </c>
      <c r="K572" s="3"/>
    </row>
    <row r="573" spans="1:11" x14ac:dyDescent="0.25">
      <c r="A573" s="3" t="s">
        <v>11</v>
      </c>
      <c r="B573" s="3" t="str">
        <f>"9780071604710"</f>
        <v>9780071604710</v>
      </c>
      <c r="C573" s="3" t="s">
        <v>2095</v>
      </c>
      <c r="D573" s="3" t="s">
        <v>2096</v>
      </c>
      <c r="E573" s="3" t="s">
        <v>14</v>
      </c>
      <c r="F573" s="3">
        <v>2010</v>
      </c>
      <c r="G573" s="4">
        <v>40909</v>
      </c>
      <c r="H573" s="3"/>
      <c r="I573" s="3"/>
      <c r="J573" s="3" t="s">
        <v>2097</v>
      </c>
      <c r="K573" s="3"/>
    </row>
    <row r="574" spans="1:11" x14ac:dyDescent="0.25">
      <c r="A574" s="3" t="s">
        <v>11</v>
      </c>
      <c r="B574" s="3" t="str">
        <f>"9780071798327"</f>
        <v>9780071798327</v>
      </c>
      <c r="C574" s="3" t="s">
        <v>2098</v>
      </c>
      <c r="D574" s="3" t="s">
        <v>1477</v>
      </c>
      <c r="E574" s="3" t="s">
        <v>14</v>
      </c>
      <c r="F574" s="3">
        <v>2014</v>
      </c>
      <c r="G574" s="4">
        <v>41816</v>
      </c>
      <c r="H574" s="3"/>
      <c r="I574" s="3"/>
      <c r="J574" s="3" t="s">
        <v>2099</v>
      </c>
      <c r="K574" s="3"/>
    </row>
    <row r="575" spans="1:11" x14ac:dyDescent="0.25">
      <c r="A575" s="3" t="s">
        <v>11</v>
      </c>
      <c r="B575" s="3" t="str">
        <f>"9781260143324"</f>
        <v>9781260143324</v>
      </c>
      <c r="C575" s="3" t="s">
        <v>2100</v>
      </c>
      <c r="D575" s="3" t="s">
        <v>2101</v>
      </c>
      <c r="E575" s="3" t="s">
        <v>14</v>
      </c>
      <c r="F575" s="3">
        <v>2019</v>
      </c>
      <c r="G575" s="4">
        <v>43584</v>
      </c>
      <c r="H575" s="3" t="s">
        <v>2102</v>
      </c>
      <c r="I575" s="3" t="s">
        <v>67</v>
      </c>
      <c r="J575" s="3" t="s">
        <v>2103</v>
      </c>
      <c r="K575" s="3"/>
    </row>
    <row r="576" spans="1:11" x14ac:dyDescent="0.25">
      <c r="A576" s="3" t="s">
        <v>11</v>
      </c>
      <c r="B576" s="3" t="str">
        <f>"9780071831451"</f>
        <v>9780071831451</v>
      </c>
      <c r="C576" s="3" t="s">
        <v>2104</v>
      </c>
      <c r="D576" s="3" t="s">
        <v>2105</v>
      </c>
      <c r="E576" s="3" t="s">
        <v>14</v>
      </c>
      <c r="F576" s="3">
        <v>2014</v>
      </c>
      <c r="G576" s="4">
        <v>41696</v>
      </c>
      <c r="H576" s="3" t="s">
        <v>539</v>
      </c>
      <c r="I576" s="3" t="s">
        <v>72</v>
      </c>
      <c r="J576" s="3" t="s">
        <v>2106</v>
      </c>
      <c r="K576" s="3"/>
    </row>
    <row r="577" spans="1:11" x14ac:dyDescent="0.25">
      <c r="A577" s="3" t="s">
        <v>11</v>
      </c>
      <c r="B577" s="3" t="str">
        <f>"9781260459241"</f>
        <v>9781260459241</v>
      </c>
      <c r="C577" s="3" t="s">
        <v>2107</v>
      </c>
      <c r="D577" s="3" t="s">
        <v>2108</v>
      </c>
      <c r="E577" s="3" t="s">
        <v>14</v>
      </c>
      <c r="F577" s="3">
        <v>2020</v>
      </c>
      <c r="G577" s="4">
        <v>44036</v>
      </c>
      <c r="H577" s="3" t="s">
        <v>2109</v>
      </c>
      <c r="I577" s="3" t="s">
        <v>360</v>
      </c>
      <c r="J577" s="3" t="s">
        <v>2110</v>
      </c>
      <c r="K577" s="3"/>
    </row>
    <row r="578" spans="1:11" x14ac:dyDescent="0.25">
      <c r="A578" s="3" t="s">
        <v>11</v>
      </c>
      <c r="B578" s="3" t="str">
        <f>"9780071411806"</f>
        <v>9780071411806</v>
      </c>
      <c r="C578" s="3" t="s">
        <v>2111</v>
      </c>
      <c r="D578" s="3" t="s">
        <v>200</v>
      </c>
      <c r="E578" s="3" t="s">
        <v>14</v>
      </c>
      <c r="F578" s="3">
        <v>2003</v>
      </c>
      <c r="G578" s="4">
        <v>40909</v>
      </c>
      <c r="H578" s="3"/>
      <c r="I578" s="3"/>
      <c r="J578" s="3" t="s">
        <v>2112</v>
      </c>
      <c r="K578" s="3"/>
    </row>
    <row r="579" spans="1:11" x14ac:dyDescent="0.25">
      <c r="A579" s="3" t="s">
        <v>11</v>
      </c>
      <c r="B579" s="3" t="str">
        <f>"9780071815369"</f>
        <v>9780071815369</v>
      </c>
      <c r="C579" s="3" t="s">
        <v>2113</v>
      </c>
      <c r="D579" s="3" t="s">
        <v>2114</v>
      </c>
      <c r="E579" s="3" t="s">
        <v>14</v>
      </c>
      <c r="F579" s="3">
        <v>2014</v>
      </c>
      <c r="G579" s="4">
        <v>41879</v>
      </c>
      <c r="H579" s="3" t="s">
        <v>1734</v>
      </c>
      <c r="I579" s="3" t="s">
        <v>855</v>
      </c>
      <c r="J579" s="3" t="s">
        <v>2115</v>
      </c>
      <c r="K579" s="3"/>
    </row>
    <row r="580" spans="1:11" x14ac:dyDescent="0.25">
      <c r="A580" s="3" t="s">
        <v>11</v>
      </c>
      <c r="B580" s="3" t="str">
        <f>"9780071833479"</f>
        <v>9780071833479</v>
      </c>
      <c r="C580" s="3" t="s">
        <v>2116</v>
      </c>
      <c r="D580" s="3" t="s">
        <v>1672</v>
      </c>
      <c r="E580" s="3" t="s">
        <v>14</v>
      </c>
      <c r="F580" s="3">
        <v>2015</v>
      </c>
      <c r="G580" s="4">
        <v>42077</v>
      </c>
      <c r="H580" s="3" t="s">
        <v>2029</v>
      </c>
      <c r="I580" s="3" t="s">
        <v>42</v>
      </c>
      <c r="J580" s="3" t="s">
        <v>2117</v>
      </c>
      <c r="K580" s="3"/>
    </row>
    <row r="581" spans="1:11" x14ac:dyDescent="0.25">
      <c r="A581" s="3" t="s">
        <v>11</v>
      </c>
      <c r="B581" s="3" t="str">
        <f>"9781260115925"</f>
        <v>9781260115925</v>
      </c>
      <c r="C581" s="3" t="s">
        <v>2118</v>
      </c>
      <c r="D581" s="3" t="s">
        <v>2119</v>
      </c>
      <c r="E581" s="3" t="s">
        <v>14</v>
      </c>
      <c r="F581" s="3">
        <v>2019</v>
      </c>
      <c r="G581" s="4">
        <v>43732</v>
      </c>
      <c r="H581" s="3" t="s">
        <v>467</v>
      </c>
      <c r="I581" s="3" t="s">
        <v>118</v>
      </c>
      <c r="J581" s="3" t="s">
        <v>2120</v>
      </c>
      <c r="K581" s="3"/>
    </row>
    <row r="582" spans="1:11" x14ac:dyDescent="0.25">
      <c r="A582" s="3" t="s">
        <v>11</v>
      </c>
      <c r="B582" s="3" t="str">
        <f>"9780071432207"</f>
        <v>9780071432207</v>
      </c>
      <c r="C582" s="3" t="s">
        <v>2121</v>
      </c>
      <c r="D582" s="3" t="s">
        <v>2122</v>
      </c>
      <c r="E582" s="3" t="s">
        <v>14</v>
      </c>
      <c r="F582" s="3">
        <v>2005</v>
      </c>
      <c r="G582" s="4">
        <v>41431</v>
      </c>
      <c r="H582" s="3"/>
      <c r="I582" s="3"/>
      <c r="J582" s="3" t="s">
        <v>2123</v>
      </c>
      <c r="K582" s="3"/>
    </row>
    <row r="583" spans="1:11" x14ac:dyDescent="0.25">
      <c r="A583" s="3" t="s">
        <v>11</v>
      </c>
      <c r="B583" s="3" t="str">
        <f>"9780071468794"</f>
        <v>9780071468794</v>
      </c>
      <c r="C583" s="3" t="s">
        <v>2124</v>
      </c>
      <c r="D583" s="3" t="s">
        <v>2125</v>
      </c>
      <c r="E583" s="3" t="s">
        <v>14</v>
      </c>
      <c r="F583" s="3">
        <v>2006</v>
      </c>
      <c r="G583" s="4">
        <v>40909</v>
      </c>
      <c r="H583" s="3"/>
      <c r="I583" s="3"/>
      <c r="J583" s="3" t="s">
        <v>2126</v>
      </c>
      <c r="K583" s="3"/>
    </row>
    <row r="584" spans="1:11" x14ac:dyDescent="0.25">
      <c r="A584" s="3" t="s">
        <v>11</v>
      </c>
      <c r="B584" s="3" t="str">
        <f>"9780071830454"</f>
        <v>9780071830454</v>
      </c>
      <c r="C584" s="3" t="s">
        <v>2127</v>
      </c>
      <c r="D584" s="3" t="s">
        <v>2128</v>
      </c>
      <c r="E584" s="3" t="s">
        <v>14</v>
      </c>
      <c r="F584" s="3">
        <v>2014</v>
      </c>
      <c r="G584" s="4">
        <v>41696</v>
      </c>
      <c r="H584" s="3"/>
      <c r="I584" s="3"/>
      <c r="J584" s="3" t="s">
        <v>2129</v>
      </c>
      <c r="K584" s="3"/>
    </row>
    <row r="585" spans="1:11" x14ac:dyDescent="0.25">
      <c r="A585" s="3" t="s">
        <v>11</v>
      </c>
      <c r="B585" s="3" t="str">
        <f>"9780071785143"</f>
        <v>9780071785143</v>
      </c>
      <c r="C585" s="3" t="s">
        <v>2130</v>
      </c>
      <c r="D585" s="3" t="s">
        <v>190</v>
      </c>
      <c r="E585" s="3" t="s">
        <v>14</v>
      </c>
      <c r="F585" s="3">
        <v>2013</v>
      </c>
      <c r="G585" s="4">
        <v>42333</v>
      </c>
      <c r="H585" s="3" t="s">
        <v>2131</v>
      </c>
      <c r="I585" s="3" t="s">
        <v>2132</v>
      </c>
      <c r="J585" s="3" t="s">
        <v>2133</v>
      </c>
      <c r="K585" s="3"/>
    </row>
    <row r="586" spans="1:11" x14ac:dyDescent="0.25">
      <c r="A586" s="3" t="s">
        <v>11</v>
      </c>
      <c r="B586" s="3" t="str">
        <f>"9780071742580"</f>
        <v>9780071742580</v>
      </c>
      <c r="C586" s="3" t="s">
        <v>2134</v>
      </c>
      <c r="D586" s="3" t="s">
        <v>2135</v>
      </c>
      <c r="E586" s="3" t="s">
        <v>14</v>
      </c>
      <c r="F586" s="3">
        <v>2012</v>
      </c>
      <c r="G586" s="4">
        <v>41851</v>
      </c>
      <c r="H586" s="3"/>
      <c r="I586" s="3"/>
      <c r="J586" s="3" t="s">
        <v>2136</v>
      </c>
      <c r="K586" s="3"/>
    </row>
    <row r="587" spans="1:11" x14ac:dyDescent="0.25">
      <c r="A587" s="3" t="s">
        <v>11</v>
      </c>
      <c r="B587" s="3" t="str">
        <f>"9780071663588"</f>
        <v>9780071663588</v>
      </c>
      <c r="C587" s="3" t="s">
        <v>2137</v>
      </c>
      <c r="D587" s="3" t="s">
        <v>455</v>
      </c>
      <c r="E587" s="3" t="s">
        <v>14</v>
      </c>
      <c r="F587" s="3">
        <v>2010</v>
      </c>
      <c r="G587" s="4">
        <v>40909</v>
      </c>
      <c r="H587" s="3"/>
      <c r="I587" s="3"/>
      <c r="J587" s="3" t="s">
        <v>2138</v>
      </c>
      <c r="K587" s="3"/>
    </row>
    <row r="588" spans="1:11" x14ac:dyDescent="0.25">
      <c r="A588" s="3" t="s">
        <v>11</v>
      </c>
      <c r="B588" s="3" t="str">
        <f>"9781259644900"</f>
        <v>9781259644900</v>
      </c>
      <c r="C588" s="3" t="s">
        <v>2139</v>
      </c>
      <c r="D588" s="3" t="s">
        <v>2140</v>
      </c>
      <c r="E588" s="3" t="s">
        <v>14</v>
      </c>
      <c r="F588" s="3">
        <v>2016</v>
      </c>
      <c r="G588" s="4">
        <v>45191</v>
      </c>
      <c r="H588" s="3" t="s">
        <v>935</v>
      </c>
      <c r="I588" s="3" t="s">
        <v>239</v>
      </c>
      <c r="J588" s="3" t="s">
        <v>2141</v>
      </c>
      <c r="K588" s="3"/>
    </row>
    <row r="589" spans="1:11" x14ac:dyDescent="0.25">
      <c r="A589" s="3" t="s">
        <v>11</v>
      </c>
      <c r="B589" s="3" t="str">
        <f>"9780070718654"</f>
        <v>9780070718654</v>
      </c>
      <c r="C589" s="3" t="s">
        <v>2142</v>
      </c>
      <c r="D589" s="3" t="s">
        <v>2143</v>
      </c>
      <c r="E589" s="3" t="s">
        <v>14</v>
      </c>
      <c r="F589" s="3">
        <v>1999</v>
      </c>
      <c r="G589" s="4">
        <v>41879</v>
      </c>
      <c r="H589" s="3"/>
      <c r="I589" s="3"/>
      <c r="J589" s="3" t="s">
        <v>2144</v>
      </c>
      <c r="K589" s="3"/>
    </row>
    <row r="590" spans="1:11" x14ac:dyDescent="0.25">
      <c r="A590" s="3" t="s">
        <v>11</v>
      </c>
      <c r="B590" s="3" t="str">
        <f>"9780071753791"</f>
        <v>9780071753791</v>
      </c>
      <c r="C590" s="3" t="s">
        <v>2145</v>
      </c>
      <c r="D590" s="3" t="s">
        <v>729</v>
      </c>
      <c r="E590" s="3" t="s">
        <v>14</v>
      </c>
      <c r="F590" s="3">
        <v>2011</v>
      </c>
      <c r="G590" s="4">
        <v>40909</v>
      </c>
      <c r="H590" s="3" t="s">
        <v>2146</v>
      </c>
      <c r="I590" s="3" t="s">
        <v>2132</v>
      </c>
      <c r="J590" s="3" t="s">
        <v>2147</v>
      </c>
      <c r="K590" s="3"/>
    </row>
    <row r="591" spans="1:11" x14ac:dyDescent="0.25">
      <c r="A591" s="3" t="s">
        <v>11</v>
      </c>
      <c r="B591" s="3" t="str">
        <f>"9781260457919"</f>
        <v>9781260457919</v>
      </c>
      <c r="C591" s="3" t="s">
        <v>2148</v>
      </c>
      <c r="D591" s="3" t="s">
        <v>738</v>
      </c>
      <c r="E591" s="3" t="s">
        <v>14</v>
      </c>
      <c r="F591" s="3">
        <v>2021</v>
      </c>
      <c r="G591" s="4">
        <v>44334</v>
      </c>
      <c r="H591" s="3" t="s">
        <v>117</v>
      </c>
      <c r="I591" s="3" t="s">
        <v>118</v>
      </c>
      <c r="J591" s="3" t="s">
        <v>2149</v>
      </c>
      <c r="K591" s="3"/>
    </row>
    <row r="592" spans="1:11" x14ac:dyDescent="0.25">
      <c r="A592" s="3" t="s">
        <v>11</v>
      </c>
      <c r="B592" s="3" t="str">
        <f>"9780071837590"</f>
        <v>9780071837590</v>
      </c>
      <c r="C592" s="3" t="s">
        <v>2150</v>
      </c>
      <c r="D592" s="3" t="s">
        <v>2151</v>
      </c>
      <c r="E592" s="3" t="s">
        <v>14</v>
      </c>
      <c r="F592" s="3">
        <v>2016</v>
      </c>
      <c r="G592" s="4">
        <v>42612</v>
      </c>
      <c r="H592" s="3"/>
      <c r="I592" s="3"/>
      <c r="J592" s="3" t="s">
        <v>2152</v>
      </c>
      <c r="K592" s="3"/>
    </row>
    <row r="593" spans="1:11" x14ac:dyDescent="0.25">
      <c r="A593" s="3" t="s">
        <v>11</v>
      </c>
      <c r="B593" s="3" t="str">
        <f>"9781260135237"</f>
        <v>9781260135237</v>
      </c>
      <c r="C593" s="3" t="s">
        <v>2153</v>
      </c>
      <c r="D593" s="3" t="s">
        <v>1490</v>
      </c>
      <c r="E593" s="3" t="s">
        <v>14</v>
      </c>
      <c r="F593" s="3">
        <v>2019</v>
      </c>
      <c r="G593" s="4">
        <v>43972</v>
      </c>
      <c r="H593" s="3" t="s">
        <v>2154</v>
      </c>
      <c r="I593" s="3" t="s">
        <v>535</v>
      </c>
      <c r="J593" s="3" t="s">
        <v>2155</v>
      </c>
      <c r="K593" s="3"/>
    </row>
    <row r="594" spans="1:11" x14ac:dyDescent="0.25">
      <c r="A594" s="3" t="s">
        <v>11</v>
      </c>
      <c r="B594" s="3" t="str">
        <f>"9780071813082"</f>
        <v>9780071813082</v>
      </c>
      <c r="C594" s="3" t="s">
        <v>2156</v>
      </c>
      <c r="D594" s="3" t="s">
        <v>2157</v>
      </c>
      <c r="E594" s="3" t="s">
        <v>14</v>
      </c>
      <c r="F594" s="3">
        <v>2013</v>
      </c>
      <c r="G594" s="4">
        <v>41912</v>
      </c>
      <c r="H594" s="3" t="s">
        <v>481</v>
      </c>
      <c r="I594" s="3" t="s">
        <v>37</v>
      </c>
      <c r="J594" s="3" t="s">
        <v>2158</v>
      </c>
      <c r="K594" s="3"/>
    </row>
    <row r="595" spans="1:11" x14ac:dyDescent="0.25">
      <c r="A595" s="3" t="s">
        <v>11</v>
      </c>
      <c r="B595" s="3" t="str">
        <f>"9780071363273"</f>
        <v>9780071363273</v>
      </c>
      <c r="C595" s="3" t="s">
        <v>2159</v>
      </c>
      <c r="D595" s="3" t="s">
        <v>729</v>
      </c>
      <c r="E595" s="3" t="s">
        <v>14</v>
      </c>
      <c r="F595" s="3">
        <v>2001</v>
      </c>
      <c r="G595" s="4">
        <v>40909</v>
      </c>
      <c r="H595" s="3"/>
      <c r="I595" s="3"/>
      <c r="J595" s="3" t="s">
        <v>2160</v>
      </c>
      <c r="K595" s="3"/>
    </row>
    <row r="596" spans="1:11" x14ac:dyDescent="0.25">
      <c r="A596" s="3" t="s">
        <v>11</v>
      </c>
      <c r="B596" s="3" t="str">
        <f>"9780071609098"</f>
        <v>9780071609098</v>
      </c>
      <c r="C596" s="3" t="s">
        <v>2161</v>
      </c>
      <c r="D596" s="3" t="s">
        <v>2162</v>
      </c>
      <c r="E596" s="3" t="s">
        <v>14</v>
      </c>
      <c r="F596" s="3">
        <v>2010</v>
      </c>
      <c r="G596" s="4">
        <v>40909</v>
      </c>
      <c r="H596" s="3"/>
      <c r="I596" s="3"/>
      <c r="J596" s="3" t="s">
        <v>2163</v>
      </c>
      <c r="K596" s="3"/>
    </row>
    <row r="597" spans="1:11" x14ac:dyDescent="0.25">
      <c r="A597" s="3" t="s">
        <v>11</v>
      </c>
      <c r="B597" s="3" t="str">
        <f>"9780071826792"</f>
        <v>9780071826792</v>
      </c>
      <c r="C597" s="3" t="s">
        <v>2164</v>
      </c>
      <c r="D597" s="3" t="s">
        <v>2165</v>
      </c>
      <c r="E597" s="3" t="s">
        <v>14</v>
      </c>
      <c r="F597" s="3">
        <v>2014</v>
      </c>
      <c r="G597" s="4">
        <v>42877</v>
      </c>
      <c r="H597" s="3"/>
      <c r="I597" s="3"/>
      <c r="J597" s="3" t="s">
        <v>2166</v>
      </c>
      <c r="K597" s="3"/>
    </row>
    <row r="598" spans="1:11" x14ac:dyDescent="0.25">
      <c r="A598" s="3" t="s">
        <v>11</v>
      </c>
      <c r="B598" s="3" t="str">
        <f>"9780071787727"</f>
        <v>9780071787727</v>
      </c>
      <c r="C598" s="3" t="s">
        <v>2167</v>
      </c>
      <c r="D598" s="3" t="s">
        <v>2168</v>
      </c>
      <c r="E598" s="3" t="s">
        <v>14</v>
      </c>
      <c r="F598" s="3">
        <v>2012</v>
      </c>
      <c r="G598" s="4">
        <v>41331</v>
      </c>
      <c r="H598" s="3"/>
      <c r="I598" s="3"/>
      <c r="J598" s="3" t="s">
        <v>2169</v>
      </c>
      <c r="K598" s="3"/>
    </row>
    <row r="599" spans="1:11" x14ac:dyDescent="0.25">
      <c r="A599" s="3" t="s">
        <v>11</v>
      </c>
      <c r="B599" s="3" t="str">
        <f>"9780071755672"</f>
        <v>9780071755672</v>
      </c>
      <c r="C599" s="3" t="s">
        <v>2170</v>
      </c>
      <c r="D599" s="3" t="s">
        <v>40</v>
      </c>
      <c r="E599" s="3" t="s">
        <v>14</v>
      </c>
      <c r="F599" s="3">
        <v>2011</v>
      </c>
      <c r="G599" s="4">
        <v>42077</v>
      </c>
      <c r="H599" s="3" t="s">
        <v>41</v>
      </c>
      <c r="I599" s="3" t="s">
        <v>42</v>
      </c>
      <c r="J599" s="3" t="s">
        <v>2171</v>
      </c>
      <c r="K599" s="3"/>
    </row>
    <row r="600" spans="1:11" x14ac:dyDescent="0.25">
      <c r="A600" s="3" t="s">
        <v>11</v>
      </c>
      <c r="B600" s="3" t="str">
        <f>"9780071483001"</f>
        <v>9780071483001</v>
      </c>
      <c r="C600" s="3" t="s">
        <v>2172</v>
      </c>
      <c r="D600" s="3" t="s">
        <v>2173</v>
      </c>
      <c r="E600" s="3" t="s">
        <v>14</v>
      </c>
      <c r="F600" s="3">
        <v>2007</v>
      </c>
      <c r="G600" s="4">
        <v>40909</v>
      </c>
      <c r="H600" s="3"/>
      <c r="I600" s="3"/>
      <c r="J600" s="3" t="s">
        <v>2174</v>
      </c>
      <c r="K600" s="3"/>
    </row>
    <row r="601" spans="1:11" x14ac:dyDescent="0.25">
      <c r="A601" s="3" t="s">
        <v>11</v>
      </c>
      <c r="B601" s="3" t="str">
        <f>"9780071635196"</f>
        <v>9780071635196</v>
      </c>
      <c r="C601" s="3" t="s">
        <v>2175</v>
      </c>
      <c r="D601" s="3" t="s">
        <v>2176</v>
      </c>
      <c r="E601" s="3" t="s">
        <v>14</v>
      </c>
      <c r="F601" s="3">
        <v>2010</v>
      </c>
      <c r="G601" s="4">
        <v>40909</v>
      </c>
      <c r="H601" s="3"/>
      <c r="I601" s="3"/>
      <c r="J601" s="3" t="s">
        <v>2177</v>
      </c>
      <c r="K601" s="3"/>
    </row>
    <row r="602" spans="1:11" x14ac:dyDescent="0.25">
      <c r="A602" s="3" t="s">
        <v>11</v>
      </c>
      <c r="B602" s="3" t="str">
        <f>"9781260456523"</f>
        <v>9781260456523</v>
      </c>
      <c r="C602" s="3" t="s">
        <v>2178</v>
      </c>
      <c r="D602" s="3" t="s">
        <v>754</v>
      </c>
      <c r="E602" s="3" t="s">
        <v>14</v>
      </c>
      <c r="F602" s="3">
        <v>2020</v>
      </c>
      <c r="G602" s="4">
        <v>43857</v>
      </c>
      <c r="H602" s="3" t="s">
        <v>2179</v>
      </c>
      <c r="I602" s="3" t="s">
        <v>52</v>
      </c>
      <c r="J602" s="3" t="s">
        <v>2180</v>
      </c>
      <c r="K602" s="3"/>
    </row>
    <row r="603" spans="1:11" x14ac:dyDescent="0.25">
      <c r="A603" s="3" t="s">
        <v>11</v>
      </c>
      <c r="B603" s="3" t="str">
        <f>"9780071820684"</f>
        <v>9780071820684</v>
      </c>
      <c r="C603" s="3" t="s">
        <v>2181</v>
      </c>
      <c r="D603" s="3" t="s">
        <v>2182</v>
      </c>
      <c r="E603" s="3" t="s">
        <v>14</v>
      </c>
      <c r="F603" s="3">
        <v>2014</v>
      </c>
      <c r="G603" s="4">
        <v>42943</v>
      </c>
      <c r="H603" s="3" t="s">
        <v>2183</v>
      </c>
      <c r="I603" s="3" t="s">
        <v>1422</v>
      </c>
      <c r="J603" s="3" t="s">
        <v>2184</v>
      </c>
      <c r="K603" s="3"/>
    </row>
    <row r="604" spans="1:11" x14ac:dyDescent="0.25">
      <c r="A604" s="3" t="s">
        <v>11</v>
      </c>
      <c r="B604" s="3" t="str">
        <f>"9781259643835"</f>
        <v>9781259643835</v>
      </c>
      <c r="C604" s="3" t="s">
        <v>2185</v>
      </c>
      <c r="D604" s="3" t="s">
        <v>2186</v>
      </c>
      <c r="E604" s="3" t="s">
        <v>14</v>
      </c>
      <c r="F604" s="3">
        <v>2017</v>
      </c>
      <c r="G604" s="4">
        <v>42877</v>
      </c>
      <c r="H604" s="3" t="s">
        <v>359</v>
      </c>
      <c r="I604" s="3" t="s">
        <v>360</v>
      </c>
      <c r="J604" s="3" t="s">
        <v>2187</v>
      </c>
      <c r="K604" s="3"/>
    </row>
    <row r="605" spans="1:11" x14ac:dyDescent="0.25">
      <c r="A605" s="3" t="s">
        <v>11</v>
      </c>
      <c r="B605" s="3" t="str">
        <f>"9781259859786"</f>
        <v>9781259859786</v>
      </c>
      <c r="C605" s="3" t="s">
        <v>2188</v>
      </c>
      <c r="D605" s="3" t="s">
        <v>1179</v>
      </c>
      <c r="E605" s="3" t="s">
        <v>14</v>
      </c>
      <c r="F605" s="3">
        <v>2017</v>
      </c>
      <c r="G605" s="4">
        <v>42977</v>
      </c>
      <c r="H605" s="3" t="s">
        <v>2189</v>
      </c>
      <c r="I605" s="3" t="s">
        <v>2190</v>
      </c>
      <c r="J605" s="3" t="s">
        <v>2191</v>
      </c>
      <c r="K605" s="3"/>
    </row>
    <row r="606" spans="1:11" x14ac:dyDescent="0.25">
      <c r="A606" s="3" t="s">
        <v>11</v>
      </c>
      <c r="B606" s="3" t="str">
        <f>"9780071543675"</f>
        <v>9780071543675</v>
      </c>
      <c r="C606" s="3" t="s">
        <v>2192</v>
      </c>
      <c r="D606" s="3" t="s">
        <v>455</v>
      </c>
      <c r="E606" s="3" t="s">
        <v>14</v>
      </c>
      <c r="F606" s="3">
        <v>2008</v>
      </c>
      <c r="G606" s="4">
        <v>40909</v>
      </c>
      <c r="H606" s="3"/>
      <c r="I606" s="3"/>
      <c r="J606" s="3" t="s">
        <v>2193</v>
      </c>
      <c r="K606" s="3"/>
    </row>
    <row r="607" spans="1:11" x14ac:dyDescent="0.25">
      <c r="A607" s="3" t="s">
        <v>11</v>
      </c>
      <c r="B607" s="3" t="str">
        <f>"9780071767972"</f>
        <v>9780071767972</v>
      </c>
      <c r="C607" s="3" t="s">
        <v>2194</v>
      </c>
      <c r="D607" s="3" t="s">
        <v>2195</v>
      </c>
      <c r="E607" s="3" t="s">
        <v>14</v>
      </c>
      <c r="F607" s="3">
        <v>2012</v>
      </c>
      <c r="G607" s="4">
        <v>41227</v>
      </c>
      <c r="H607" s="3" t="s">
        <v>229</v>
      </c>
      <c r="I607" s="3" t="s">
        <v>230</v>
      </c>
      <c r="J607" s="3" t="s">
        <v>2196</v>
      </c>
      <c r="K607" s="3"/>
    </row>
    <row r="608" spans="1:11" x14ac:dyDescent="0.25">
      <c r="A608" s="3" t="s">
        <v>11</v>
      </c>
      <c r="B608" s="3" t="str">
        <f>"9780071835466"</f>
        <v>9780071835466</v>
      </c>
      <c r="C608" s="3" t="s">
        <v>2197</v>
      </c>
      <c r="D608" s="3" t="s">
        <v>2198</v>
      </c>
      <c r="E608" s="3" t="s">
        <v>14</v>
      </c>
      <c r="F608" s="3">
        <v>2015</v>
      </c>
      <c r="G608" s="4">
        <v>42122</v>
      </c>
      <c r="H608" s="3" t="s">
        <v>2199</v>
      </c>
      <c r="I608" s="3" t="s">
        <v>436</v>
      </c>
      <c r="J608" s="3" t="s">
        <v>2200</v>
      </c>
      <c r="K608" s="3"/>
    </row>
    <row r="609" spans="1:11" x14ac:dyDescent="0.25">
      <c r="A609" s="3" t="s">
        <v>11</v>
      </c>
      <c r="B609" s="3" t="str">
        <f>"9780071836777"</f>
        <v>9780071836777</v>
      </c>
      <c r="C609" s="3" t="s">
        <v>2201</v>
      </c>
      <c r="D609" s="3" t="s">
        <v>2202</v>
      </c>
      <c r="E609" s="3" t="s">
        <v>14</v>
      </c>
      <c r="F609" s="3">
        <v>2015</v>
      </c>
      <c r="G609" s="4">
        <v>42244</v>
      </c>
      <c r="H609" s="3" t="s">
        <v>113</v>
      </c>
      <c r="I609" s="3" t="s">
        <v>27</v>
      </c>
      <c r="J609" s="3" t="s">
        <v>2203</v>
      </c>
      <c r="K609" s="3"/>
    </row>
    <row r="610" spans="1:11" x14ac:dyDescent="0.25">
      <c r="A610" s="3" t="s">
        <v>11</v>
      </c>
      <c r="B610" s="3" t="str">
        <f>"9781259644344"</f>
        <v>9781259644344</v>
      </c>
      <c r="C610" s="3" t="s">
        <v>2204</v>
      </c>
      <c r="D610" s="3" t="s">
        <v>2205</v>
      </c>
      <c r="E610" s="3" t="s">
        <v>14</v>
      </c>
      <c r="F610" s="3">
        <v>2016</v>
      </c>
      <c r="G610" s="4">
        <v>42695</v>
      </c>
      <c r="H610" s="3" t="s">
        <v>2206</v>
      </c>
      <c r="I610" s="3" t="s">
        <v>2207</v>
      </c>
      <c r="J610" s="3" t="s">
        <v>2208</v>
      </c>
      <c r="K610" s="3"/>
    </row>
    <row r="611" spans="1:11" x14ac:dyDescent="0.25">
      <c r="A611" s="3" t="s">
        <v>11</v>
      </c>
      <c r="B611" s="3" t="str">
        <f>"9781260120783"</f>
        <v>9781260120783</v>
      </c>
      <c r="C611" s="3" t="s">
        <v>2209</v>
      </c>
      <c r="D611" s="3" t="s">
        <v>2210</v>
      </c>
      <c r="E611" s="3" t="s">
        <v>14</v>
      </c>
      <c r="F611" s="3">
        <v>2019</v>
      </c>
      <c r="G611" s="4">
        <v>43584</v>
      </c>
      <c r="H611" s="3" t="s">
        <v>1627</v>
      </c>
      <c r="I611" s="3" t="s">
        <v>1628</v>
      </c>
      <c r="J611" s="3" t="s">
        <v>2211</v>
      </c>
      <c r="K611" s="3"/>
    </row>
    <row r="612" spans="1:11" x14ac:dyDescent="0.25">
      <c r="A612" s="3" t="s">
        <v>11</v>
      </c>
      <c r="B612" s="3" t="str">
        <f>"9780070704459"</f>
        <v>9780070704459</v>
      </c>
      <c r="C612" s="3" t="s">
        <v>2212</v>
      </c>
      <c r="D612" s="3" t="s">
        <v>2213</v>
      </c>
      <c r="E612" s="3" t="s">
        <v>14</v>
      </c>
      <c r="F612" s="3">
        <v>2012</v>
      </c>
      <c r="G612" s="4">
        <v>42122</v>
      </c>
      <c r="H612" s="3"/>
      <c r="I612" s="3"/>
      <c r="J612" s="3" t="s">
        <v>2214</v>
      </c>
      <c r="K612" s="3"/>
    </row>
    <row r="613" spans="1:11" x14ac:dyDescent="0.25">
      <c r="A613" s="3" t="s">
        <v>11</v>
      </c>
      <c r="B613" s="3" t="str">
        <f>"9780071775847"</f>
        <v>9780071775847</v>
      </c>
      <c r="C613" s="3" t="s">
        <v>2215</v>
      </c>
      <c r="D613" s="3" t="s">
        <v>2216</v>
      </c>
      <c r="E613" s="3" t="s">
        <v>14</v>
      </c>
      <c r="F613" s="3">
        <v>2013</v>
      </c>
      <c r="G613" s="4">
        <v>42915</v>
      </c>
      <c r="H613" s="3" t="s">
        <v>2102</v>
      </c>
      <c r="I613" s="3" t="s">
        <v>67</v>
      </c>
      <c r="J613" s="3" t="s">
        <v>2217</v>
      </c>
      <c r="K613" s="3"/>
    </row>
    <row r="614" spans="1:11" x14ac:dyDescent="0.25">
      <c r="A614" s="3" t="s">
        <v>11</v>
      </c>
      <c r="B614" s="3" t="str">
        <f>"9780071799928"</f>
        <v>9780071799928</v>
      </c>
      <c r="C614" s="3" t="s">
        <v>2218</v>
      </c>
      <c r="D614" s="3" t="s">
        <v>2219</v>
      </c>
      <c r="E614" s="3" t="s">
        <v>14</v>
      </c>
      <c r="F614" s="3">
        <v>2014</v>
      </c>
      <c r="G614" s="4">
        <v>41999</v>
      </c>
      <c r="H614" s="3" t="s">
        <v>1006</v>
      </c>
      <c r="I614" s="3" t="s">
        <v>814</v>
      </c>
      <c r="J614" s="3" t="s">
        <v>2220</v>
      </c>
      <c r="K614" s="3"/>
    </row>
    <row r="615" spans="1:11" x14ac:dyDescent="0.25">
      <c r="A615" s="3" t="s">
        <v>11</v>
      </c>
      <c r="B615" s="3" t="str">
        <f>"9780071819909"</f>
        <v>9780071819909</v>
      </c>
      <c r="C615" s="3" t="s">
        <v>2221</v>
      </c>
      <c r="D615" s="3" t="s">
        <v>2222</v>
      </c>
      <c r="E615" s="3" t="s">
        <v>14</v>
      </c>
      <c r="F615" s="3">
        <v>2014</v>
      </c>
      <c r="G615" s="4">
        <v>41912</v>
      </c>
      <c r="H615" s="3" t="s">
        <v>2223</v>
      </c>
      <c r="I615" s="3" t="s">
        <v>2224</v>
      </c>
      <c r="J615" s="3" t="s">
        <v>2225</v>
      </c>
      <c r="K615" s="3"/>
    </row>
    <row r="616" spans="1:11" x14ac:dyDescent="0.25">
      <c r="A616" s="3" t="s">
        <v>11</v>
      </c>
      <c r="B616" s="3" t="str">
        <f>"9781259588501"</f>
        <v>9781259588501</v>
      </c>
      <c r="C616" s="3" t="s">
        <v>2226</v>
      </c>
      <c r="D616" s="3" t="s">
        <v>2227</v>
      </c>
      <c r="E616" s="3" t="s">
        <v>14</v>
      </c>
      <c r="F616" s="3">
        <v>2018</v>
      </c>
      <c r="G616" s="4">
        <v>42787</v>
      </c>
      <c r="H616" s="3" t="s">
        <v>1168</v>
      </c>
      <c r="I616" s="3" t="s">
        <v>1168</v>
      </c>
      <c r="J616" s="3" t="s">
        <v>2228</v>
      </c>
      <c r="K616" s="3"/>
    </row>
    <row r="617" spans="1:11" x14ac:dyDescent="0.25">
      <c r="A617" s="3" t="s">
        <v>11</v>
      </c>
      <c r="B617" s="3" t="str">
        <f>"9780071364737"</f>
        <v>9780071364737</v>
      </c>
      <c r="C617" s="3" t="s">
        <v>2229</v>
      </c>
      <c r="D617" s="3" t="s">
        <v>2230</v>
      </c>
      <c r="E617" s="3" t="s">
        <v>14</v>
      </c>
      <c r="F617" s="3">
        <v>2004</v>
      </c>
      <c r="G617" s="4">
        <v>40909</v>
      </c>
      <c r="H617" s="3"/>
      <c r="I617" s="3"/>
      <c r="J617" s="3" t="s">
        <v>2231</v>
      </c>
      <c r="K617" s="3"/>
    </row>
    <row r="618" spans="1:11" x14ac:dyDescent="0.25">
      <c r="A618" s="3" t="s">
        <v>11</v>
      </c>
      <c r="B618" s="3" t="str">
        <f>"9780071608930"</f>
        <v>9780071608930</v>
      </c>
      <c r="C618" s="3" t="s">
        <v>2232</v>
      </c>
      <c r="D618" s="3" t="s">
        <v>2233</v>
      </c>
      <c r="E618" s="3" t="s">
        <v>14</v>
      </c>
      <c r="F618" s="3">
        <v>2009</v>
      </c>
      <c r="G618" s="4">
        <v>41227</v>
      </c>
      <c r="H618" s="3"/>
      <c r="I618" s="3"/>
      <c r="J618" s="3" t="s">
        <v>2234</v>
      </c>
      <c r="K618" s="3"/>
    </row>
    <row r="619" spans="1:11" x14ac:dyDescent="0.25">
      <c r="A619" s="3" t="s">
        <v>11</v>
      </c>
      <c r="B619" s="3" t="str">
        <f>"9780071625074"</f>
        <v>9780071625074</v>
      </c>
      <c r="C619" s="3" t="s">
        <v>2235</v>
      </c>
      <c r="D619" s="3" t="s">
        <v>2236</v>
      </c>
      <c r="E619" s="3" t="s">
        <v>14</v>
      </c>
      <c r="F619" s="3">
        <v>2010</v>
      </c>
      <c r="G619" s="4">
        <v>40909</v>
      </c>
      <c r="H619" s="3"/>
      <c r="I619" s="3"/>
      <c r="J619" s="3" t="s">
        <v>2237</v>
      </c>
      <c r="K619" s="3"/>
    </row>
    <row r="620" spans="1:11" x14ac:dyDescent="0.25">
      <c r="A620" s="3" t="s">
        <v>11</v>
      </c>
      <c r="B620" s="3" t="str">
        <f>"9780071761550"</f>
        <v>9780071761550</v>
      </c>
      <c r="C620" s="3" t="s">
        <v>2238</v>
      </c>
      <c r="D620" s="3" t="s">
        <v>2239</v>
      </c>
      <c r="E620" s="3" t="s">
        <v>14</v>
      </c>
      <c r="F620" s="3">
        <v>2012</v>
      </c>
      <c r="G620" s="4">
        <v>41191</v>
      </c>
      <c r="H620" s="3" t="s">
        <v>1535</v>
      </c>
      <c r="I620" s="3" t="s">
        <v>661</v>
      </c>
      <c r="J620" s="3" t="s">
        <v>2240</v>
      </c>
      <c r="K620" s="3"/>
    </row>
    <row r="621" spans="1:11" x14ac:dyDescent="0.25">
      <c r="A621" s="3" t="s">
        <v>11</v>
      </c>
      <c r="B621" s="3" t="str">
        <f>"9781260452792"</f>
        <v>9781260452792</v>
      </c>
      <c r="C621" s="3" t="s">
        <v>2241</v>
      </c>
      <c r="D621" s="3" t="s">
        <v>2242</v>
      </c>
      <c r="E621" s="3" t="s">
        <v>14</v>
      </c>
      <c r="F621" s="3">
        <v>2021</v>
      </c>
      <c r="G621" s="4">
        <v>44372</v>
      </c>
      <c r="H621" s="3" t="s">
        <v>2243</v>
      </c>
      <c r="I621" s="3" t="s">
        <v>72</v>
      </c>
      <c r="J621" s="3" t="s">
        <v>2244</v>
      </c>
      <c r="K621" s="3"/>
    </row>
    <row r="622" spans="1:11" x14ac:dyDescent="0.25">
      <c r="A622" s="3" t="s">
        <v>11</v>
      </c>
      <c r="B622" s="3" t="str">
        <f>"9781260116106"</f>
        <v>9781260116106</v>
      </c>
      <c r="C622" s="3" t="s">
        <v>2245</v>
      </c>
      <c r="D622" s="3" t="s">
        <v>2246</v>
      </c>
      <c r="E622" s="3" t="s">
        <v>14</v>
      </c>
      <c r="F622" s="3">
        <v>2018</v>
      </c>
      <c r="G622" s="4">
        <v>43280</v>
      </c>
      <c r="H622" s="3" t="s">
        <v>2247</v>
      </c>
      <c r="I622" s="3" t="s">
        <v>118</v>
      </c>
      <c r="J622" s="3" t="s">
        <v>2248</v>
      </c>
      <c r="K622" s="3"/>
    </row>
    <row r="623" spans="1:11" x14ac:dyDescent="0.25">
      <c r="A623" s="3" t="s">
        <v>11</v>
      </c>
      <c r="B623" s="3" t="str">
        <f>"9781260116458"</f>
        <v>9781260116458</v>
      </c>
      <c r="C623" s="3" t="s">
        <v>2249</v>
      </c>
      <c r="D623" s="3" t="s">
        <v>1718</v>
      </c>
      <c r="E623" s="3" t="s">
        <v>14</v>
      </c>
      <c r="F623" s="3">
        <v>2018</v>
      </c>
      <c r="G623" s="4">
        <v>42999</v>
      </c>
      <c r="H623" s="3"/>
      <c r="I623" s="3"/>
      <c r="J623" s="3" t="s">
        <v>2250</v>
      </c>
      <c r="K623" s="3"/>
    </row>
    <row r="624" spans="1:11" x14ac:dyDescent="0.25">
      <c r="A624" s="3" t="s">
        <v>11</v>
      </c>
      <c r="B624" s="3" t="str">
        <f>"9781259861468"</f>
        <v>9781259861468</v>
      </c>
      <c r="C624" s="3" t="s">
        <v>2251</v>
      </c>
      <c r="D624" s="3" t="s">
        <v>2252</v>
      </c>
      <c r="E624" s="3" t="s">
        <v>14</v>
      </c>
      <c r="F624" s="3">
        <v>2017</v>
      </c>
      <c r="G624" s="4">
        <v>42788</v>
      </c>
      <c r="H624" s="3" t="s">
        <v>41</v>
      </c>
      <c r="I624" s="3" t="s">
        <v>42</v>
      </c>
      <c r="J624" s="3" t="s">
        <v>2253</v>
      </c>
      <c r="K624" s="3"/>
    </row>
    <row r="625" spans="1:11" x14ac:dyDescent="0.25">
      <c r="A625" s="3" t="s">
        <v>11</v>
      </c>
      <c r="B625" s="3" t="str">
        <f>"9780071596992"</f>
        <v>9780071596992</v>
      </c>
      <c r="C625" s="3" t="s">
        <v>2254</v>
      </c>
      <c r="D625" s="3" t="s">
        <v>2255</v>
      </c>
      <c r="E625" s="3" t="s">
        <v>14</v>
      </c>
      <c r="F625" s="3">
        <v>2010</v>
      </c>
      <c r="G625" s="4">
        <v>40909</v>
      </c>
      <c r="H625" s="3"/>
      <c r="I625" s="3"/>
      <c r="J625" s="3" t="s">
        <v>2256</v>
      </c>
      <c r="K625" s="3"/>
    </row>
    <row r="626" spans="1:11" x14ac:dyDescent="0.25">
      <c r="A626" s="3" t="s">
        <v>11</v>
      </c>
      <c r="B626" s="3" t="str">
        <f>"9780071766265"</f>
        <v>9780071766265</v>
      </c>
      <c r="C626" s="3" t="s">
        <v>2257</v>
      </c>
      <c r="D626" s="3" t="s">
        <v>2258</v>
      </c>
      <c r="E626" s="3" t="s">
        <v>14</v>
      </c>
      <c r="F626" s="3">
        <v>2012</v>
      </c>
      <c r="G626" s="4">
        <v>41360</v>
      </c>
      <c r="H626" s="3" t="s">
        <v>2259</v>
      </c>
      <c r="I626" s="3" t="s">
        <v>855</v>
      </c>
      <c r="J626" s="3" t="s">
        <v>2260</v>
      </c>
      <c r="K626" s="3"/>
    </row>
    <row r="627" spans="1:11" x14ac:dyDescent="0.25">
      <c r="A627" s="3" t="s">
        <v>11</v>
      </c>
      <c r="B627" s="3" t="str">
        <f>"9780071603218"</f>
        <v>9780071603218</v>
      </c>
      <c r="C627" s="3" t="s">
        <v>2261</v>
      </c>
      <c r="D627" s="3" t="s">
        <v>2262</v>
      </c>
      <c r="E627" s="3" t="s">
        <v>14</v>
      </c>
      <c r="F627" s="3">
        <v>2010</v>
      </c>
      <c r="G627" s="4">
        <v>40909</v>
      </c>
      <c r="H627" s="3"/>
      <c r="I627" s="3"/>
      <c r="J627" s="3" t="s">
        <v>2263</v>
      </c>
      <c r="K627" s="3"/>
    </row>
    <row r="628" spans="1:11" x14ac:dyDescent="0.25">
      <c r="A628" s="3" t="s">
        <v>11</v>
      </c>
      <c r="B628" s="3" t="str">
        <f>"9780071380386"</f>
        <v>9780071380386</v>
      </c>
      <c r="C628" s="3" t="s">
        <v>2264</v>
      </c>
      <c r="D628" s="3" t="s">
        <v>2265</v>
      </c>
      <c r="E628" s="3" t="s">
        <v>14</v>
      </c>
      <c r="F628" s="3">
        <v>2002</v>
      </c>
      <c r="G628" s="4">
        <v>40909</v>
      </c>
      <c r="H628" s="3"/>
      <c r="I628" s="3"/>
      <c r="J628" s="3" t="s">
        <v>2266</v>
      </c>
      <c r="K628" s="3"/>
    </row>
    <row r="629" spans="1:11" x14ac:dyDescent="0.25">
      <c r="A629" s="3" t="s">
        <v>11</v>
      </c>
      <c r="B629" s="3" t="str">
        <f>"9780071638302"</f>
        <v>9780071638302</v>
      </c>
      <c r="C629" s="3" t="s">
        <v>2267</v>
      </c>
      <c r="D629" s="3" t="s">
        <v>2268</v>
      </c>
      <c r="E629" s="3" t="s">
        <v>14</v>
      </c>
      <c r="F629" s="3">
        <v>2010</v>
      </c>
      <c r="G629" s="4">
        <v>40909</v>
      </c>
      <c r="H629" s="3"/>
      <c r="I629" s="3"/>
      <c r="J629" s="3" t="s">
        <v>2269</v>
      </c>
      <c r="K629" s="3"/>
    </row>
    <row r="630" spans="1:11" x14ac:dyDescent="0.25">
      <c r="A630" s="3" t="s">
        <v>11</v>
      </c>
      <c r="B630" s="3" t="str">
        <f>"9780071375993"</f>
        <v>9780071375993</v>
      </c>
      <c r="C630" s="3" t="s">
        <v>2270</v>
      </c>
      <c r="D630" s="3" t="s">
        <v>2271</v>
      </c>
      <c r="E630" s="3" t="s">
        <v>14</v>
      </c>
      <c r="F630" s="3">
        <v>2002</v>
      </c>
      <c r="G630" s="4">
        <v>42122</v>
      </c>
      <c r="H630" s="3"/>
      <c r="I630" s="3"/>
      <c r="J630" s="3" t="s">
        <v>2272</v>
      </c>
      <c r="K630" s="3"/>
    </row>
    <row r="631" spans="1:11" x14ac:dyDescent="0.25">
      <c r="A631" s="3" t="s">
        <v>11</v>
      </c>
      <c r="B631" s="3" t="str">
        <f>"9780071482806"</f>
        <v>9780071482806</v>
      </c>
      <c r="C631" s="3" t="s">
        <v>2273</v>
      </c>
      <c r="D631" s="3" t="s">
        <v>2274</v>
      </c>
      <c r="E631" s="3" t="s">
        <v>14</v>
      </c>
      <c r="F631" s="3">
        <v>2007</v>
      </c>
      <c r="G631" s="4">
        <v>40909</v>
      </c>
      <c r="H631" s="3"/>
      <c r="I631" s="3"/>
      <c r="J631" s="3" t="s">
        <v>2275</v>
      </c>
      <c r="K631" s="3"/>
    </row>
    <row r="632" spans="1:11" x14ac:dyDescent="0.25">
      <c r="A632" s="3" t="s">
        <v>11</v>
      </c>
      <c r="B632" s="3" t="str">
        <f>"9781259641039"</f>
        <v>9781259641039</v>
      </c>
      <c r="C632" s="3" t="s">
        <v>2276</v>
      </c>
      <c r="D632" s="3" t="s">
        <v>2277</v>
      </c>
      <c r="E632" s="3" t="s">
        <v>14</v>
      </c>
      <c r="F632" s="3">
        <v>2017</v>
      </c>
      <c r="G632" s="4">
        <v>42851</v>
      </c>
      <c r="H632" s="3"/>
      <c r="I632" s="3"/>
      <c r="J632" s="3" t="s">
        <v>2278</v>
      </c>
      <c r="K632" s="3"/>
    </row>
    <row r="633" spans="1:11" x14ac:dyDescent="0.25">
      <c r="A633" s="3" t="s">
        <v>11</v>
      </c>
      <c r="B633" s="3" t="str">
        <f>"9780071772266"</f>
        <v>9780071772266</v>
      </c>
      <c r="C633" s="3" t="s">
        <v>2279</v>
      </c>
      <c r="D633" s="3" t="s">
        <v>2280</v>
      </c>
      <c r="E633" s="3" t="s">
        <v>14</v>
      </c>
      <c r="F633" s="3">
        <v>2011</v>
      </c>
      <c r="G633" s="4">
        <v>41879</v>
      </c>
      <c r="H633" s="3" t="s">
        <v>763</v>
      </c>
      <c r="I633" s="3" t="s">
        <v>239</v>
      </c>
      <c r="J633" s="3" t="s">
        <v>2281</v>
      </c>
      <c r="K633" s="3"/>
    </row>
    <row r="634" spans="1:11" x14ac:dyDescent="0.25">
      <c r="A634" s="3" t="s">
        <v>11</v>
      </c>
      <c r="B634" s="3" t="str">
        <f>"9781259587450"</f>
        <v>9781259587450</v>
      </c>
      <c r="C634" s="3" t="s">
        <v>2282</v>
      </c>
      <c r="D634" s="3" t="s">
        <v>2283</v>
      </c>
      <c r="E634" s="3" t="s">
        <v>14</v>
      </c>
      <c r="F634" s="3">
        <v>2017</v>
      </c>
      <c r="G634" s="4">
        <v>42943</v>
      </c>
      <c r="H634" s="3" t="s">
        <v>485</v>
      </c>
      <c r="I634" s="3" t="s">
        <v>16</v>
      </c>
      <c r="J634" s="3" t="s">
        <v>2284</v>
      </c>
      <c r="K634" s="3"/>
    </row>
    <row r="635" spans="1:11" x14ac:dyDescent="0.25">
      <c r="A635" s="3" t="s">
        <v>11</v>
      </c>
      <c r="B635" s="3" t="str">
        <f>"9780071406109"</f>
        <v>9780071406109</v>
      </c>
      <c r="C635" s="3" t="s">
        <v>2285</v>
      </c>
      <c r="D635" s="3" t="s">
        <v>2286</v>
      </c>
      <c r="E635" s="3" t="s">
        <v>14</v>
      </c>
      <c r="F635" s="3">
        <v>2003</v>
      </c>
      <c r="G635" s="4">
        <v>42170</v>
      </c>
      <c r="H635" s="3"/>
      <c r="I635" s="3"/>
      <c r="J635" s="3" t="s">
        <v>2287</v>
      </c>
      <c r="K635" s="3"/>
    </row>
    <row r="636" spans="1:11" x14ac:dyDescent="0.25">
      <c r="A636" s="3" t="s">
        <v>11</v>
      </c>
      <c r="B636" s="3" t="str">
        <f>"9780071812894"</f>
        <v>9780071812894</v>
      </c>
      <c r="C636" s="3" t="s">
        <v>2288</v>
      </c>
      <c r="D636" s="3" t="s">
        <v>2289</v>
      </c>
      <c r="E636" s="3" t="s">
        <v>14</v>
      </c>
      <c r="F636" s="3">
        <v>2015</v>
      </c>
      <c r="G636" s="4">
        <v>42153</v>
      </c>
      <c r="H636" s="3" t="s">
        <v>2290</v>
      </c>
      <c r="I636" s="3" t="s">
        <v>2291</v>
      </c>
      <c r="J636" s="3" t="s">
        <v>2292</v>
      </c>
      <c r="K636" s="3"/>
    </row>
    <row r="637" spans="1:11" x14ac:dyDescent="0.25">
      <c r="A637" s="3" t="s">
        <v>11</v>
      </c>
      <c r="B637" s="3" t="str">
        <f>"9780071477505"</f>
        <v>9780071477505</v>
      </c>
      <c r="C637" s="3" t="s">
        <v>2293</v>
      </c>
      <c r="D637" s="3" t="s">
        <v>488</v>
      </c>
      <c r="E637" s="3" t="s">
        <v>14</v>
      </c>
      <c r="F637" s="3">
        <v>2007</v>
      </c>
      <c r="G637" s="4">
        <v>40909</v>
      </c>
      <c r="H637" s="3"/>
      <c r="I637" s="3"/>
      <c r="J637" s="3" t="s">
        <v>2294</v>
      </c>
      <c r="K637" s="3"/>
    </row>
    <row r="638" spans="1:11" x14ac:dyDescent="0.25">
      <c r="A638" s="3" t="s">
        <v>11</v>
      </c>
      <c r="B638" s="3" t="str">
        <f>"9780071802369"</f>
        <v>9780071802369</v>
      </c>
      <c r="C638" s="3" t="s">
        <v>2295</v>
      </c>
      <c r="D638" s="3" t="s">
        <v>40</v>
      </c>
      <c r="E638" s="3" t="s">
        <v>14</v>
      </c>
      <c r="F638" s="3">
        <v>2013</v>
      </c>
      <c r="G638" s="4">
        <v>42063</v>
      </c>
      <c r="H638" s="3"/>
      <c r="I638" s="3"/>
      <c r="J638" s="3" t="s">
        <v>2296</v>
      </c>
      <c r="K638" s="3"/>
    </row>
    <row r="639" spans="1:11" x14ac:dyDescent="0.25">
      <c r="A639" s="3" t="s">
        <v>11</v>
      </c>
      <c r="B639" s="3" t="str">
        <f>"9780071784221"</f>
        <v>9780071784221</v>
      </c>
      <c r="C639" s="3" t="s">
        <v>2297</v>
      </c>
      <c r="D639" s="3" t="s">
        <v>40</v>
      </c>
      <c r="E639" s="3" t="s">
        <v>14</v>
      </c>
      <c r="F639" s="3">
        <v>2012</v>
      </c>
      <c r="G639" s="4">
        <v>42095</v>
      </c>
      <c r="H639" s="3"/>
      <c r="I639" s="3"/>
      <c r="J639" s="3" t="s">
        <v>2298</v>
      </c>
      <c r="K639" s="3"/>
    </row>
    <row r="640" spans="1:11" x14ac:dyDescent="0.25">
      <c r="A640" s="3" t="s">
        <v>11</v>
      </c>
      <c r="B640" s="3" t="str">
        <f>"9781260019193"</f>
        <v>9781260019193</v>
      </c>
      <c r="C640" s="3" t="s">
        <v>2299</v>
      </c>
      <c r="D640" s="3" t="s">
        <v>40</v>
      </c>
      <c r="E640" s="3" t="s">
        <v>14</v>
      </c>
      <c r="F640" s="3">
        <v>2017</v>
      </c>
      <c r="G640" s="4">
        <v>42999</v>
      </c>
      <c r="H640" s="3" t="s">
        <v>41</v>
      </c>
      <c r="I640" s="3" t="s">
        <v>42</v>
      </c>
      <c r="J640" s="3" t="s">
        <v>2300</v>
      </c>
      <c r="K640" s="3"/>
    </row>
    <row r="641" spans="1:11" x14ac:dyDescent="0.25">
      <c r="A641" s="3" t="s">
        <v>11</v>
      </c>
      <c r="B641" s="3" t="str">
        <f>"9781260457247"</f>
        <v>9781260457247</v>
      </c>
      <c r="C641" s="3" t="s">
        <v>2301</v>
      </c>
      <c r="D641" s="3" t="s">
        <v>2302</v>
      </c>
      <c r="E641" s="3" t="s">
        <v>14</v>
      </c>
      <c r="F641" s="3">
        <v>2020</v>
      </c>
      <c r="G641" s="4">
        <v>44103</v>
      </c>
      <c r="H641" s="3" t="s">
        <v>2303</v>
      </c>
      <c r="I641" s="3" t="s">
        <v>564</v>
      </c>
      <c r="J641" s="3" t="s">
        <v>2304</v>
      </c>
      <c r="K641" s="3"/>
    </row>
    <row r="642" spans="1:11" x14ac:dyDescent="0.25">
      <c r="A642" s="3" t="s">
        <v>11</v>
      </c>
      <c r="B642" s="3" t="str">
        <f>"9781260456974"</f>
        <v>9781260456974</v>
      </c>
      <c r="C642" s="3" t="s">
        <v>2305</v>
      </c>
      <c r="D642" s="3" t="s">
        <v>2306</v>
      </c>
      <c r="E642" s="3" t="s">
        <v>14</v>
      </c>
      <c r="F642" s="3">
        <v>2021</v>
      </c>
      <c r="G642" s="4">
        <v>44310</v>
      </c>
      <c r="H642" s="3" t="s">
        <v>467</v>
      </c>
      <c r="I642" s="3" t="s">
        <v>118</v>
      </c>
      <c r="J642" s="3" t="s">
        <v>2307</v>
      </c>
      <c r="K642" s="3"/>
    </row>
    <row r="643" spans="1:11" x14ac:dyDescent="0.25">
      <c r="A643" s="3" t="s">
        <v>11</v>
      </c>
      <c r="B643" s="3" t="str">
        <f>"9780071398251"</f>
        <v>9780071398251</v>
      </c>
      <c r="C643" s="3" t="s">
        <v>2308</v>
      </c>
      <c r="D643" s="3" t="s">
        <v>2309</v>
      </c>
      <c r="E643" s="3" t="s">
        <v>14</v>
      </c>
      <c r="F643" s="3">
        <v>2004</v>
      </c>
      <c r="G643" s="4">
        <v>40909</v>
      </c>
      <c r="H643" s="3"/>
      <c r="I643" s="3"/>
      <c r="J643" s="3" t="s">
        <v>2310</v>
      </c>
      <c r="K643" s="3"/>
    </row>
    <row r="644" spans="1:11" x14ac:dyDescent="0.25">
      <c r="A644" s="3" t="s">
        <v>11</v>
      </c>
      <c r="B644" s="3" t="str">
        <f>"9780071830034"</f>
        <v>9780071830034</v>
      </c>
      <c r="C644" s="3" t="s">
        <v>2311</v>
      </c>
      <c r="D644" s="3" t="s">
        <v>2312</v>
      </c>
      <c r="E644" s="3" t="s">
        <v>14</v>
      </c>
      <c r="F644" s="3">
        <v>2014</v>
      </c>
      <c r="G644" s="4">
        <v>41635</v>
      </c>
      <c r="H644" s="3"/>
      <c r="I644" s="3"/>
      <c r="J644" s="3" t="s">
        <v>2313</v>
      </c>
      <c r="K644" s="3"/>
    </row>
    <row r="645" spans="1:11" x14ac:dyDescent="0.25">
      <c r="A645" s="3" t="s">
        <v>11</v>
      </c>
      <c r="B645" s="3" t="str">
        <f>"9781259585173"</f>
        <v>9781259585173</v>
      </c>
      <c r="C645" s="3" t="s">
        <v>2314</v>
      </c>
      <c r="D645" s="3" t="s">
        <v>2315</v>
      </c>
      <c r="E645" s="3" t="s">
        <v>14</v>
      </c>
      <c r="F645" s="3">
        <v>2018</v>
      </c>
      <c r="G645" s="4">
        <v>42876</v>
      </c>
      <c r="H645" s="3" t="s">
        <v>2316</v>
      </c>
      <c r="I645" s="3" t="s">
        <v>2316</v>
      </c>
      <c r="J645" s="3" t="s">
        <v>2317</v>
      </c>
      <c r="K645" s="3"/>
    </row>
    <row r="646" spans="1:11" x14ac:dyDescent="0.25">
      <c r="A646" s="3" t="s">
        <v>11</v>
      </c>
      <c r="B646" s="3" t="str">
        <f>"9780071626231"</f>
        <v>9780071626231</v>
      </c>
      <c r="C646" s="3" t="s">
        <v>2318</v>
      </c>
      <c r="D646" s="3" t="s">
        <v>2319</v>
      </c>
      <c r="E646" s="3" t="s">
        <v>14</v>
      </c>
      <c r="F646" s="3">
        <v>2010</v>
      </c>
      <c r="G646" s="4">
        <v>40909</v>
      </c>
      <c r="H646" s="3"/>
      <c r="I646" s="3"/>
      <c r="J646" s="3" t="s">
        <v>2320</v>
      </c>
      <c r="K646" s="3"/>
    </row>
    <row r="647" spans="1:11" x14ac:dyDescent="0.25">
      <c r="A647" s="3" t="s">
        <v>11</v>
      </c>
      <c r="B647" s="3" t="str">
        <f>"9781259641824"</f>
        <v>9781259641824</v>
      </c>
      <c r="C647" s="3" t="s">
        <v>2321</v>
      </c>
      <c r="D647" s="3" t="s">
        <v>2322</v>
      </c>
      <c r="E647" s="3" t="s">
        <v>14</v>
      </c>
      <c r="F647" s="3">
        <v>2017</v>
      </c>
      <c r="G647" s="4">
        <v>42943</v>
      </c>
      <c r="H647" s="3"/>
      <c r="I647" s="3"/>
      <c r="J647" s="3" t="s">
        <v>2323</v>
      </c>
      <c r="K647" s="3"/>
    </row>
    <row r="648" spans="1:11" x14ac:dyDescent="0.25">
      <c r="A648" s="3" t="s">
        <v>11</v>
      </c>
      <c r="B648" s="3" t="str">
        <f>"9781259860973"</f>
        <v>9781259860973</v>
      </c>
      <c r="C648" s="3" t="s">
        <v>2324</v>
      </c>
      <c r="D648" s="3" t="s">
        <v>2325</v>
      </c>
      <c r="E648" s="3" t="s">
        <v>14</v>
      </c>
      <c r="F648" s="3">
        <v>2018</v>
      </c>
      <c r="G648" s="4">
        <v>42821</v>
      </c>
      <c r="H648" s="3" t="s">
        <v>2326</v>
      </c>
      <c r="I648" s="3" t="s">
        <v>2327</v>
      </c>
      <c r="J648" s="3" t="s">
        <v>2328</v>
      </c>
      <c r="K648" s="3"/>
    </row>
    <row r="649" spans="1:11" x14ac:dyDescent="0.25">
      <c r="A649" s="3" t="s">
        <v>11</v>
      </c>
      <c r="B649" s="3" t="str">
        <f>"9780071792318"</f>
        <v>9780071792318</v>
      </c>
      <c r="C649" s="3" t="s">
        <v>2329</v>
      </c>
      <c r="D649" s="3" t="s">
        <v>2330</v>
      </c>
      <c r="E649" s="3" t="s">
        <v>14</v>
      </c>
      <c r="F649" s="3">
        <v>2014</v>
      </c>
      <c r="G649" s="4">
        <v>41793</v>
      </c>
      <c r="H649" s="3" t="s">
        <v>481</v>
      </c>
      <c r="I649" s="3" t="s">
        <v>37</v>
      </c>
      <c r="J649" s="3" t="s">
        <v>2331</v>
      </c>
      <c r="K649" s="3"/>
    </row>
    <row r="650" spans="1:11" x14ac:dyDescent="0.25">
      <c r="A650" s="3" t="s">
        <v>11</v>
      </c>
      <c r="B650" s="3" t="str">
        <f>"9780071362290"</f>
        <v>9780071362290</v>
      </c>
      <c r="C650" s="3" t="s">
        <v>2332</v>
      </c>
      <c r="D650" s="3" t="s">
        <v>2333</v>
      </c>
      <c r="E650" s="3" t="s">
        <v>14</v>
      </c>
      <c r="F650" s="3">
        <v>2003</v>
      </c>
      <c r="G650" s="4">
        <v>41367</v>
      </c>
      <c r="H650" s="3"/>
      <c r="I650" s="3"/>
      <c r="J650" s="3" t="s">
        <v>2334</v>
      </c>
      <c r="K650" s="3"/>
    </row>
    <row r="651" spans="1:11" x14ac:dyDescent="0.25">
      <c r="A651" s="3" t="s">
        <v>11</v>
      </c>
      <c r="B651" s="3" t="str">
        <f>"9781260456424"</f>
        <v>9781260456424</v>
      </c>
      <c r="C651" s="3" t="s">
        <v>2335</v>
      </c>
      <c r="D651" s="3" t="s">
        <v>669</v>
      </c>
      <c r="E651" s="3" t="s">
        <v>14</v>
      </c>
      <c r="F651" s="3">
        <v>2021</v>
      </c>
      <c r="G651" s="4">
        <v>44180</v>
      </c>
      <c r="H651" s="3" t="s">
        <v>1454</v>
      </c>
      <c r="I651" s="3" t="s">
        <v>1455</v>
      </c>
      <c r="J651" s="3" t="s">
        <v>2336</v>
      </c>
      <c r="K651" s="3"/>
    </row>
    <row r="652" spans="1:11" x14ac:dyDescent="0.25">
      <c r="A652" s="3" t="s">
        <v>11</v>
      </c>
      <c r="B652" s="3" t="str">
        <f>"9781260440775"</f>
        <v>9781260440775</v>
      </c>
      <c r="C652" s="3" t="s">
        <v>2337</v>
      </c>
      <c r="D652" s="3" t="s">
        <v>2338</v>
      </c>
      <c r="E652" s="3" t="s">
        <v>14</v>
      </c>
      <c r="F652" s="3">
        <v>2019</v>
      </c>
      <c r="G652" s="4">
        <v>43670</v>
      </c>
      <c r="H652" s="3" t="s">
        <v>2339</v>
      </c>
      <c r="I652" s="3" t="s">
        <v>22</v>
      </c>
      <c r="J652" s="3" t="s">
        <v>2340</v>
      </c>
      <c r="K652" s="3"/>
    </row>
    <row r="653" spans="1:11" x14ac:dyDescent="0.25">
      <c r="A653" s="3" t="s">
        <v>11</v>
      </c>
      <c r="B653" s="3" t="str">
        <f>"9781260441451"</f>
        <v>9781260441451</v>
      </c>
      <c r="C653" s="3" t="s">
        <v>2341</v>
      </c>
      <c r="D653" s="3" t="s">
        <v>2342</v>
      </c>
      <c r="E653" s="3" t="s">
        <v>14</v>
      </c>
      <c r="F653" s="3">
        <v>2019</v>
      </c>
      <c r="G653" s="4">
        <v>43619</v>
      </c>
      <c r="H653" s="3" t="s">
        <v>113</v>
      </c>
      <c r="I653" s="3" t="s">
        <v>27</v>
      </c>
      <c r="J653" s="3" t="s">
        <v>2343</v>
      </c>
      <c r="K653" s="3"/>
    </row>
    <row r="654" spans="1:11" x14ac:dyDescent="0.25">
      <c r="A654" s="3" t="s">
        <v>11</v>
      </c>
      <c r="B654" s="3" t="str">
        <f>"9781260134780"</f>
        <v>9781260134780</v>
      </c>
      <c r="C654" s="3" t="s">
        <v>2344</v>
      </c>
      <c r="D654" s="3" t="s">
        <v>2345</v>
      </c>
      <c r="E654" s="3" t="s">
        <v>14</v>
      </c>
      <c r="F654" s="3">
        <v>2019</v>
      </c>
      <c r="G654" s="4">
        <v>43761</v>
      </c>
      <c r="H654" s="3" t="s">
        <v>2346</v>
      </c>
      <c r="I654" s="3" t="s">
        <v>67</v>
      </c>
      <c r="J654" s="3" t="s">
        <v>2347</v>
      </c>
      <c r="K654" s="3"/>
    </row>
    <row r="655" spans="1:11" x14ac:dyDescent="0.25">
      <c r="A655" s="3" t="s">
        <v>11</v>
      </c>
      <c r="B655" s="3" t="str">
        <f>"9780071455398"</f>
        <v>9780071455398</v>
      </c>
      <c r="C655" s="3" t="s">
        <v>2348</v>
      </c>
      <c r="D655" s="3" t="s">
        <v>2349</v>
      </c>
      <c r="E655" s="3" t="s">
        <v>14</v>
      </c>
      <c r="F655" s="3">
        <v>2007</v>
      </c>
      <c r="G655" s="4">
        <v>40909</v>
      </c>
      <c r="H655" s="3"/>
      <c r="I655" s="3"/>
      <c r="J655" s="3" t="s">
        <v>2350</v>
      </c>
      <c r="K655" s="3"/>
    </row>
    <row r="656" spans="1:11" x14ac:dyDescent="0.25">
      <c r="A656" s="3" t="s">
        <v>11</v>
      </c>
      <c r="B656" s="3" t="str">
        <f>"9781259860225"</f>
        <v>9781259860225</v>
      </c>
      <c r="C656" s="3" t="s">
        <v>2351</v>
      </c>
      <c r="D656" s="3" t="s">
        <v>2352</v>
      </c>
      <c r="E656" s="3" t="s">
        <v>14</v>
      </c>
      <c r="F656" s="3">
        <v>2018</v>
      </c>
      <c r="G656" s="4">
        <v>43334</v>
      </c>
      <c r="H656" s="3" t="s">
        <v>249</v>
      </c>
      <c r="I656" s="3" t="s">
        <v>249</v>
      </c>
      <c r="J656" s="3" t="s">
        <v>2353</v>
      </c>
      <c r="K656" s="3"/>
    </row>
    <row r="657" spans="1:11" x14ac:dyDescent="0.25">
      <c r="A657" s="3" t="s">
        <v>11</v>
      </c>
      <c r="B657" s="3" t="str">
        <f>"9780071360975"</f>
        <v>9780071360975</v>
      </c>
      <c r="C657" s="3" t="s">
        <v>2354</v>
      </c>
      <c r="D657" s="3" t="s">
        <v>1071</v>
      </c>
      <c r="E657" s="3" t="s">
        <v>14</v>
      </c>
      <c r="F657" s="3">
        <v>2001</v>
      </c>
      <c r="G657" s="4">
        <v>40909</v>
      </c>
      <c r="H657" s="3"/>
      <c r="I657" s="3"/>
      <c r="J657" s="3" t="s">
        <v>2355</v>
      </c>
      <c r="K657" s="3"/>
    </row>
    <row r="658" spans="1:11" x14ac:dyDescent="0.25">
      <c r="A658" s="3" t="s">
        <v>11</v>
      </c>
      <c r="B658" s="3" t="str">
        <f>"9780071369978"</f>
        <v>9780071369978</v>
      </c>
      <c r="C658" s="3" t="s">
        <v>2356</v>
      </c>
      <c r="D658" s="3" t="s">
        <v>1661</v>
      </c>
      <c r="E658" s="3" t="s">
        <v>14</v>
      </c>
      <c r="F658" s="3">
        <v>2001</v>
      </c>
      <c r="G658" s="4">
        <v>41622</v>
      </c>
      <c r="H658" s="3"/>
      <c r="I658" s="3"/>
      <c r="J658" s="3" t="s">
        <v>2357</v>
      </c>
      <c r="K658" s="3"/>
    </row>
    <row r="659" spans="1:11" x14ac:dyDescent="0.25">
      <c r="A659" s="3" t="s">
        <v>11</v>
      </c>
      <c r="B659" s="3" t="str">
        <f>"9780071713603"</f>
        <v>9780071713603</v>
      </c>
      <c r="C659" s="3" t="s">
        <v>2358</v>
      </c>
      <c r="D659" s="3" t="s">
        <v>2359</v>
      </c>
      <c r="E659" s="3" t="s">
        <v>14</v>
      </c>
      <c r="F659" s="3">
        <v>2011</v>
      </c>
      <c r="G659" s="4">
        <v>40751</v>
      </c>
      <c r="H659" s="3"/>
      <c r="I659" s="3"/>
      <c r="J659" s="3" t="s">
        <v>2360</v>
      </c>
      <c r="K659" s="3"/>
    </row>
    <row r="660" spans="1:11" x14ac:dyDescent="0.25">
      <c r="A660" s="3" t="s">
        <v>11</v>
      </c>
      <c r="B660" s="3" t="str">
        <f>"9780071799706"</f>
        <v>9780071799706</v>
      </c>
      <c r="C660" s="3" t="s">
        <v>2361</v>
      </c>
      <c r="D660" s="3" t="s">
        <v>2362</v>
      </c>
      <c r="E660" s="3" t="s">
        <v>14</v>
      </c>
      <c r="F660" s="3">
        <v>2013</v>
      </c>
      <c r="G660" s="4">
        <v>42077</v>
      </c>
      <c r="H660" s="3" t="s">
        <v>41</v>
      </c>
      <c r="I660" s="3" t="s">
        <v>42</v>
      </c>
      <c r="J660" s="3" t="s">
        <v>2363</v>
      </c>
      <c r="K660" s="3"/>
    </row>
    <row r="661" spans="1:11" x14ac:dyDescent="0.25">
      <c r="A661" s="3" t="s">
        <v>11</v>
      </c>
      <c r="B661" s="3" t="str">
        <f>"9781260135282"</f>
        <v>9781260135282</v>
      </c>
      <c r="C661" s="3" t="s">
        <v>2364</v>
      </c>
      <c r="D661" s="3" t="s">
        <v>2365</v>
      </c>
      <c r="E661" s="3" t="s">
        <v>14</v>
      </c>
      <c r="F661" s="3">
        <v>2019</v>
      </c>
      <c r="G661" s="4">
        <v>43676</v>
      </c>
      <c r="H661" s="3" t="s">
        <v>2366</v>
      </c>
      <c r="I661" s="3" t="s">
        <v>1090</v>
      </c>
      <c r="J661" s="3" t="s">
        <v>2367</v>
      </c>
      <c r="K661" s="3"/>
    </row>
    <row r="662" spans="1:11" x14ac:dyDescent="0.25">
      <c r="A662" s="3" t="s">
        <v>11</v>
      </c>
      <c r="B662" s="3" t="str">
        <f>"9780071453417"</f>
        <v>9780071453417</v>
      </c>
      <c r="C662" s="3" t="s">
        <v>2368</v>
      </c>
      <c r="D662" s="3" t="s">
        <v>2369</v>
      </c>
      <c r="E662" s="3" t="s">
        <v>14</v>
      </c>
      <c r="F662" s="3">
        <v>2005</v>
      </c>
      <c r="G662" s="4">
        <v>42095</v>
      </c>
      <c r="H662" s="3"/>
      <c r="I662" s="3"/>
      <c r="J662" s="3" t="s">
        <v>2370</v>
      </c>
      <c r="K662" s="3"/>
    </row>
    <row r="663" spans="1:11" x14ac:dyDescent="0.25">
      <c r="A663" s="3" t="s">
        <v>11</v>
      </c>
      <c r="B663" s="3" t="str">
        <f>"9780071601566"</f>
        <v>9780071601566</v>
      </c>
      <c r="C663" s="3" t="s">
        <v>2371</v>
      </c>
      <c r="D663" s="3" t="s">
        <v>2372</v>
      </c>
      <c r="E663" s="3" t="s">
        <v>14</v>
      </c>
      <c r="F663" s="3">
        <v>2010</v>
      </c>
      <c r="G663" s="4">
        <v>40909</v>
      </c>
      <c r="H663" s="3"/>
      <c r="I663" s="3"/>
      <c r="J663" s="3" t="s">
        <v>2373</v>
      </c>
      <c r="K663" s="3"/>
    </row>
    <row r="664" spans="1:11" x14ac:dyDescent="0.25">
      <c r="A664" s="3" t="s">
        <v>11</v>
      </c>
      <c r="B664" s="3" t="str">
        <f>"9780071498388"</f>
        <v>9780071498388</v>
      </c>
      <c r="C664" s="3" t="s">
        <v>2374</v>
      </c>
      <c r="D664" s="3" t="s">
        <v>442</v>
      </c>
      <c r="E664" s="3" t="s">
        <v>14</v>
      </c>
      <c r="F664" s="3">
        <v>2009</v>
      </c>
      <c r="G664" s="4">
        <v>40910</v>
      </c>
      <c r="H664" s="3"/>
      <c r="I664" s="3"/>
      <c r="J664" s="3" t="s">
        <v>2375</v>
      </c>
      <c r="K664" s="3"/>
    </row>
    <row r="665" spans="1:11" x14ac:dyDescent="0.25">
      <c r="A665" s="3" t="s">
        <v>11</v>
      </c>
      <c r="B665" s="3" t="str">
        <f>"9780071762328"</f>
        <v>9780071762328</v>
      </c>
      <c r="C665" s="3" t="s">
        <v>2376</v>
      </c>
      <c r="D665" s="3" t="s">
        <v>708</v>
      </c>
      <c r="E665" s="3" t="s">
        <v>14</v>
      </c>
      <c r="F665" s="3">
        <v>2013</v>
      </c>
      <c r="G665" s="4">
        <v>41332</v>
      </c>
      <c r="H665" s="3"/>
      <c r="I665" s="3"/>
      <c r="J665" s="3" t="s">
        <v>2377</v>
      </c>
      <c r="K665" s="3"/>
    </row>
    <row r="666" spans="1:11" x14ac:dyDescent="0.25">
      <c r="A666" s="3" t="s">
        <v>11</v>
      </c>
      <c r="B666" s="3" t="str">
        <f>"9780071626750"</f>
        <v>9780071626750</v>
      </c>
      <c r="C666" s="3" t="s">
        <v>2378</v>
      </c>
      <c r="D666" s="3" t="s">
        <v>2379</v>
      </c>
      <c r="E666" s="3" t="s">
        <v>14</v>
      </c>
      <c r="F666" s="3">
        <v>2010</v>
      </c>
      <c r="G666" s="4">
        <v>40909</v>
      </c>
      <c r="H666" s="3"/>
      <c r="I666" s="3"/>
      <c r="J666" s="3" t="s">
        <v>2380</v>
      </c>
      <c r="K666" s="3"/>
    </row>
    <row r="667" spans="1:11" x14ac:dyDescent="0.25">
      <c r="A667" s="3" t="s">
        <v>11</v>
      </c>
      <c r="B667" s="3" t="str">
        <f>"9780071750318"</f>
        <v>9780071750318</v>
      </c>
      <c r="C667" s="3" t="s">
        <v>2381</v>
      </c>
      <c r="D667" s="3" t="s">
        <v>2382</v>
      </c>
      <c r="E667" s="3" t="s">
        <v>14</v>
      </c>
      <c r="F667" s="3">
        <v>2011</v>
      </c>
      <c r="G667" s="4">
        <v>42455</v>
      </c>
      <c r="H667" s="3"/>
      <c r="I667" s="3"/>
      <c r="J667" s="3" t="s">
        <v>2383</v>
      </c>
      <c r="K667" s="3"/>
    </row>
    <row r="668" spans="1:11" x14ac:dyDescent="0.25">
      <c r="A668" s="3" t="s">
        <v>11</v>
      </c>
      <c r="B668" s="3" t="str">
        <f>"9781259585098"</f>
        <v>9781259585098</v>
      </c>
      <c r="C668" s="3" t="s">
        <v>2384</v>
      </c>
      <c r="D668" s="3" t="s">
        <v>2385</v>
      </c>
      <c r="E668" s="3" t="s">
        <v>14</v>
      </c>
      <c r="F668" s="3">
        <v>2016</v>
      </c>
      <c r="G668" s="4">
        <v>42516</v>
      </c>
      <c r="H668" s="3"/>
      <c r="I668" s="3"/>
      <c r="J668" s="3" t="s">
        <v>2386</v>
      </c>
      <c r="K668" s="3"/>
    </row>
    <row r="669" spans="1:11" x14ac:dyDescent="0.25">
      <c r="A669" s="3" t="s">
        <v>11</v>
      </c>
      <c r="B669" s="3" t="str">
        <f>"9780071821810"</f>
        <v>9780071821810</v>
      </c>
      <c r="C669" s="3" t="s">
        <v>2387</v>
      </c>
      <c r="D669" s="3" t="s">
        <v>2388</v>
      </c>
      <c r="E669" s="3" t="s">
        <v>14</v>
      </c>
      <c r="F669" s="3">
        <v>2014</v>
      </c>
      <c r="G669" s="4">
        <v>41879</v>
      </c>
      <c r="H669" s="3"/>
      <c r="I669" s="3"/>
      <c r="J669" s="3" t="s">
        <v>2389</v>
      </c>
      <c r="K669" s="3"/>
    </row>
    <row r="670" spans="1:11" x14ac:dyDescent="0.25">
      <c r="A670" s="3" t="s">
        <v>11</v>
      </c>
      <c r="B670" s="3" t="str">
        <f>"9780071831475"</f>
        <v>9780071831475</v>
      </c>
      <c r="C670" s="3" t="s">
        <v>2390</v>
      </c>
      <c r="D670" s="3" t="s">
        <v>2391</v>
      </c>
      <c r="E670" s="3" t="s">
        <v>14</v>
      </c>
      <c r="F670" s="3">
        <v>2014</v>
      </c>
      <c r="G670" s="4">
        <v>41727</v>
      </c>
      <c r="H670" s="3"/>
      <c r="I670" s="3"/>
      <c r="J670" s="3" t="s">
        <v>2392</v>
      </c>
      <c r="K670" s="3"/>
    </row>
    <row r="671" spans="1:11" x14ac:dyDescent="0.25">
      <c r="A671" s="3" t="s">
        <v>11</v>
      </c>
      <c r="B671" s="3" t="str">
        <f>"9780071835855"</f>
        <v>9780071835855</v>
      </c>
      <c r="C671" s="3" t="s">
        <v>2393</v>
      </c>
      <c r="D671" s="3" t="s">
        <v>2394</v>
      </c>
      <c r="E671" s="3" t="s">
        <v>14</v>
      </c>
      <c r="F671" s="3">
        <v>2014</v>
      </c>
      <c r="G671" s="4">
        <v>41912</v>
      </c>
      <c r="H671" s="3" t="s">
        <v>2395</v>
      </c>
      <c r="I671" s="3" t="s">
        <v>2396</v>
      </c>
      <c r="J671" s="3" t="s">
        <v>2397</v>
      </c>
      <c r="K671" s="3"/>
    </row>
    <row r="672" spans="1:11" x14ac:dyDescent="0.25">
      <c r="A672" s="3" t="s">
        <v>11</v>
      </c>
      <c r="B672" s="3" t="str">
        <f>"9781260116342"</f>
        <v>9781260116342</v>
      </c>
      <c r="C672" s="3" t="s">
        <v>2398</v>
      </c>
      <c r="D672" s="3" t="s">
        <v>2399</v>
      </c>
      <c r="E672" s="3" t="s">
        <v>14</v>
      </c>
      <c r="F672" s="3">
        <v>2023</v>
      </c>
      <c r="G672" s="4">
        <v>45020</v>
      </c>
      <c r="H672" s="3" t="s">
        <v>2400</v>
      </c>
      <c r="I672" s="3" t="s">
        <v>72</v>
      </c>
      <c r="J672" s="3" t="s">
        <v>2401</v>
      </c>
      <c r="K672" s="3"/>
    </row>
    <row r="673" spans="1:11" x14ac:dyDescent="0.25">
      <c r="A673" s="3" t="s">
        <v>11</v>
      </c>
      <c r="B673" s="3" t="str">
        <f>"9780070411029"</f>
        <v>9780070411029</v>
      </c>
      <c r="C673" s="3" t="s">
        <v>2402</v>
      </c>
      <c r="D673" s="3" t="s">
        <v>2403</v>
      </c>
      <c r="E673" s="3" t="s">
        <v>14</v>
      </c>
      <c r="F673" s="3">
        <v>2001</v>
      </c>
      <c r="G673" s="4">
        <v>40909</v>
      </c>
      <c r="H673" s="3"/>
      <c r="I673" s="3"/>
      <c r="J673" s="3" t="s">
        <v>2404</v>
      </c>
      <c r="K673" s="3"/>
    </row>
    <row r="674" spans="1:11" x14ac:dyDescent="0.25">
      <c r="A674" s="3" t="s">
        <v>11</v>
      </c>
      <c r="B674" s="3" t="str">
        <f>"9780071467346"</f>
        <v>9780071467346</v>
      </c>
      <c r="C674" s="3" t="s">
        <v>2405</v>
      </c>
      <c r="D674" s="3" t="s">
        <v>2406</v>
      </c>
      <c r="E674" s="3" t="s">
        <v>14</v>
      </c>
      <c r="F674" s="3">
        <v>2008</v>
      </c>
      <c r="G674" s="4">
        <v>41222</v>
      </c>
      <c r="H674" s="3"/>
      <c r="I674" s="3"/>
      <c r="J674" s="3" t="s">
        <v>2407</v>
      </c>
      <c r="K674" s="3"/>
    </row>
    <row r="675" spans="1:11" x14ac:dyDescent="0.25">
      <c r="A675" s="3" t="s">
        <v>11</v>
      </c>
      <c r="B675" s="3" t="str">
        <f>"9781260136265"</f>
        <v>9781260136265</v>
      </c>
      <c r="C675" s="3" t="s">
        <v>2408</v>
      </c>
      <c r="D675" s="3" t="s">
        <v>442</v>
      </c>
      <c r="E675" s="3" t="s">
        <v>14</v>
      </c>
      <c r="F675" s="3">
        <v>2021</v>
      </c>
      <c r="G675" s="4">
        <v>44373</v>
      </c>
      <c r="H675" s="3" t="s">
        <v>2409</v>
      </c>
      <c r="I675" s="3" t="s">
        <v>2410</v>
      </c>
      <c r="J675" s="3" t="s">
        <v>2411</v>
      </c>
      <c r="K675" s="3"/>
    </row>
    <row r="676" spans="1:11" x14ac:dyDescent="0.25">
      <c r="A676" s="3" t="s">
        <v>11</v>
      </c>
      <c r="B676" s="3" t="str">
        <f>"9780071432412"</f>
        <v>9780071432412</v>
      </c>
      <c r="C676" s="3" t="s">
        <v>2412</v>
      </c>
      <c r="D676" s="3" t="s">
        <v>974</v>
      </c>
      <c r="E676" s="3" t="s">
        <v>14</v>
      </c>
      <c r="F676" s="3">
        <v>2004</v>
      </c>
      <c r="G676" s="4">
        <v>40909</v>
      </c>
      <c r="H676" s="3"/>
      <c r="I676" s="3"/>
      <c r="J676" s="3" t="s">
        <v>2413</v>
      </c>
      <c r="K676" s="3"/>
    </row>
    <row r="677" spans="1:11" x14ac:dyDescent="0.25">
      <c r="A677" s="3" t="s">
        <v>11</v>
      </c>
      <c r="B677" s="3" t="str">
        <f>"9780071799485"</f>
        <v>9780071799485</v>
      </c>
      <c r="C677" s="3" t="s">
        <v>2414</v>
      </c>
      <c r="D677" s="3" t="s">
        <v>2415</v>
      </c>
      <c r="E677" s="3" t="s">
        <v>14</v>
      </c>
      <c r="F677" s="3">
        <v>2012</v>
      </c>
      <c r="G677" s="4">
        <v>41484</v>
      </c>
      <c r="H677" s="3" t="s">
        <v>157</v>
      </c>
      <c r="I677" s="3" t="s">
        <v>158</v>
      </c>
      <c r="J677" s="3" t="s">
        <v>2416</v>
      </c>
      <c r="K677" s="3"/>
    </row>
    <row r="678" spans="1:11" x14ac:dyDescent="0.25">
      <c r="A678" s="3" t="s">
        <v>11</v>
      </c>
      <c r="B678" s="3" t="str">
        <f>"9781259859175"</f>
        <v>9781259859175</v>
      </c>
      <c r="C678" s="3" t="s">
        <v>2417</v>
      </c>
      <c r="D678" s="3" t="s">
        <v>2418</v>
      </c>
      <c r="E678" s="3" t="s">
        <v>14</v>
      </c>
      <c r="F678" s="3">
        <v>2017</v>
      </c>
      <c r="G678" s="4">
        <v>42819</v>
      </c>
      <c r="H678" s="3"/>
      <c r="I678" s="3"/>
      <c r="J678" s="3" t="s">
        <v>2419</v>
      </c>
      <c r="K678" s="3"/>
    </row>
    <row r="679" spans="1:11" x14ac:dyDescent="0.25">
      <c r="A679" s="3" t="s">
        <v>11</v>
      </c>
      <c r="B679" s="3" t="str">
        <f>"9781259589676"</f>
        <v>9781259589676</v>
      </c>
      <c r="C679" s="3" t="s">
        <v>2420</v>
      </c>
      <c r="D679" s="3" t="s">
        <v>2421</v>
      </c>
      <c r="E679" s="3" t="s">
        <v>14</v>
      </c>
      <c r="F679" s="3">
        <v>2016</v>
      </c>
      <c r="G679" s="4">
        <v>42516</v>
      </c>
      <c r="H679" s="3" t="s">
        <v>2422</v>
      </c>
      <c r="I679" s="3" t="s">
        <v>535</v>
      </c>
      <c r="J679" s="3" t="s">
        <v>2423</v>
      </c>
      <c r="K679" s="3"/>
    </row>
    <row r="680" spans="1:11" x14ac:dyDescent="0.25">
      <c r="A680" s="3" t="s">
        <v>11</v>
      </c>
      <c r="B680" s="3" t="str">
        <f>"9780071797870"</f>
        <v>9780071797870</v>
      </c>
      <c r="C680" s="3" t="s">
        <v>2424</v>
      </c>
      <c r="D680" s="3" t="s">
        <v>2425</v>
      </c>
      <c r="E680" s="3" t="s">
        <v>14</v>
      </c>
      <c r="F680" s="3">
        <v>2014</v>
      </c>
      <c r="G680" s="4">
        <v>41766</v>
      </c>
      <c r="H680" s="3" t="s">
        <v>2426</v>
      </c>
      <c r="I680" s="3" t="s">
        <v>348</v>
      </c>
      <c r="J680" s="3" t="s">
        <v>2427</v>
      </c>
      <c r="K680" s="3"/>
    </row>
    <row r="681" spans="1:11" x14ac:dyDescent="0.25">
      <c r="A681" s="3" t="s">
        <v>11</v>
      </c>
      <c r="B681" s="3" t="str">
        <f>"9780071546461"</f>
        <v>9780071546461</v>
      </c>
      <c r="C681" s="3" t="s">
        <v>2428</v>
      </c>
      <c r="D681" s="3" t="s">
        <v>2429</v>
      </c>
      <c r="E681" s="3" t="s">
        <v>14</v>
      </c>
      <c r="F681" s="3">
        <v>2008</v>
      </c>
      <c r="G681" s="4">
        <v>40909</v>
      </c>
      <c r="H681" s="3"/>
      <c r="I681" s="3"/>
      <c r="J681" s="3" t="s">
        <v>2430</v>
      </c>
      <c r="K681" s="3"/>
    </row>
    <row r="682" spans="1:11" x14ac:dyDescent="0.25">
      <c r="A682" s="3" t="s">
        <v>11</v>
      </c>
      <c r="B682" s="3" t="str">
        <f>"9780071750240"</f>
        <v>9780071750240</v>
      </c>
      <c r="C682" s="3" t="s">
        <v>2431</v>
      </c>
      <c r="D682" s="3" t="s">
        <v>2432</v>
      </c>
      <c r="E682" s="3" t="s">
        <v>14</v>
      </c>
      <c r="F682" s="3">
        <v>2011</v>
      </c>
      <c r="G682" s="4">
        <v>41727</v>
      </c>
      <c r="H682" s="3"/>
      <c r="I682" s="3"/>
      <c r="J682" s="3" t="s">
        <v>2433</v>
      </c>
      <c r="K682" s="3"/>
    </row>
    <row r="683" spans="1:11" x14ac:dyDescent="0.25">
      <c r="A683" s="3" t="s">
        <v>11</v>
      </c>
      <c r="B683" s="3" t="str">
        <f>"9780071761123"</f>
        <v>9780071761123</v>
      </c>
      <c r="C683" s="3" t="s">
        <v>2434</v>
      </c>
      <c r="D683" s="3" t="s">
        <v>2435</v>
      </c>
      <c r="E683" s="3" t="s">
        <v>14</v>
      </c>
      <c r="F683" s="3">
        <v>2014</v>
      </c>
      <c r="G683" s="4">
        <v>41727</v>
      </c>
      <c r="H683" s="3" t="s">
        <v>439</v>
      </c>
      <c r="I683" s="3" t="s">
        <v>27</v>
      </c>
      <c r="J683" s="3" t="s">
        <v>2436</v>
      </c>
      <c r="K683" s="3"/>
    </row>
    <row r="684" spans="1:11" x14ac:dyDescent="0.25">
      <c r="A684" s="3" t="s">
        <v>11</v>
      </c>
      <c r="B684" s="3" t="str">
        <f>"9781260010572"</f>
        <v>9781260010572</v>
      </c>
      <c r="C684" s="3" t="s">
        <v>2437</v>
      </c>
      <c r="D684" s="3" t="s">
        <v>2438</v>
      </c>
      <c r="E684" s="3" t="s">
        <v>14</v>
      </c>
      <c r="F684" s="3">
        <v>2018</v>
      </c>
      <c r="G684" s="4">
        <v>43523</v>
      </c>
      <c r="H684" s="3" t="s">
        <v>2439</v>
      </c>
      <c r="I684" s="3" t="s">
        <v>104</v>
      </c>
      <c r="J684" s="3" t="s">
        <v>2440</v>
      </c>
      <c r="K684" s="3"/>
    </row>
    <row r="685" spans="1:11" x14ac:dyDescent="0.25">
      <c r="A685" s="3" t="s">
        <v>11</v>
      </c>
      <c r="B685" s="3" t="str">
        <f>"9781260440447"</f>
        <v>9781260440447</v>
      </c>
      <c r="C685" s="3" t="s">
        <v>2441</v>
      </c>
      <c r="D685" s="3" t="s">
        <v>2442</v>
      </c>
      <c r="E685" s="3" t="s">
        <v>14</v>
      </c>
      <c r="F685" s="3">
        <v>2021</v>
      </c>
      <c r="G685" s="4">
        <v>44281</v>
      </c>
      <c r="H685" s="3" t="s">
        <v>690</v>
      </c>
      <c r="I685" s="3" t="s">
        <v>691</v>
      </c>
      <c r="J685" s="3" t="s">
        <v>2443</v>
      </c>
      <c r="K685" s="3"/>
    </row>
    <row r="686" spans="1:11" x14ac:dyDescent="0.25">
      <c r="A686" s="3" t="s">
        <v>11</v>
      </c>
      <c r="B686" s="3" t="str">
        <f>"9780071612883"</f>
        <v>9780071612883</v>
      </c>
      <c r="C686" s="3" t="s">
        <v>2444</v>
      </c>
      <c r="D686" s="3" t="s">
        <v>2445</v>
      </c>
      <c r="E686" s="3" t="s">
        <v>14</v>
      </c>
      <c r="F686" s="3">
        <v>2009</v>
      </c>
      <c r="G686" s="4">
        <v>40909</v>
      </c>
      <c r="H686" s="3"/>
      <c r="I686" s="3"/>
      <c r="J686" s="3" t="s">
        <v>2446</v>
      </c>
      <c r="K686" s="3"/>
    </row>
    <row r="687" spans="1:11" x14ac:dyDescent="0.25">
      <c r="A687" s="3" t="s">
        <v>11</v>
      </c>
      <c r="B687" s="3" t="str">
        <f>"9780071794282"</f>
        <v>9780071794282</v>
      </c>
      <c r="C687" s="3" t="s">
        <v>2447</v>
      </c>
      <c r="D687" s="3" t="s">
        <v>2448</v>
      </c>
      <c r="E687" s="3" t="s">
        <v>14</v>
      </c>
      <c r="F687" s="3">
        <v>2013</v>
      </c>
      <c r="G687" s="4">
        <v>41605</v>
      </c>
      <c r="H687" s="3" t="s">
        <v>178</v>
      </c>
      <c r="I687" s="3" t="s">
        <v>140</v>
      </c>
      <c r="J687" s="3" t="s">
        <v>2449</v>
      </c>
      <c r="K687" s="3"/>
    </row>
    <row r="688" spans="1:11" x14ac:dyDescent="0.25">
      <c r="A688" s="3" t="s">
        <v>11</v>
      </c>
      <c r="B688" s="3" t="str">
        <f>"9780071850032"</f>
        <v>9780071850032</v>
      </c>
      <c r="C688" s="3" t="s">
        <v>2450</v>
      </c>
      <c r="D688" s="3" t="s">
        <v>2135</v>
      </c>
      <c r="E688" s="3" t="s">
        <v>14</v>
      </c>
      <c r="F688" s="3">
        <v>2017</v>
      </c>
      <c r="G688" s="4">
        <v>42977</v>
      </c>
      <c r="H688" s="3"/>
      <c r="I688" s="3"/>
      <c r="J688" s="3" t="s">
        <v>2451</v>
      </c>
      <c r="K688" s="3"/>
    </row>
    <row r="689" spans="1:11" x14ac:dyDescent="0.25">
      <c r="A689" s="3" t="s">
        <v>11</v>
      </c>
      <c r="B689" s="3" t="str">
        <f>"9781259836190"</f>
        <v>9781259836190</v>
      </c>
      <c r="C689" s="3" t="s">
        <v>2452</v>
      </c>
      <c r="D689" s="3" t="s">
        <v>1961</v>
      </c>
      <c r="E689" s="3" t="s">
        <v>14</v>
      </c>
      <c r="F689" s="3">
        <v>2018</v>
      </c>
      <c r="G689" s="4">
        <v>42787</v>
      </c>
      <c r="H689" s="3" t="s">
        <v>2453</v>
      </c>
      <c r="I689" s="3" t="s">
        <v>1418</v>
      </c>
      <c r="J689" s="3" t="s">
        <v>2454</v>
      </c>
      <c r="K689" s="3"/>
    </row>
    <row r="690" spans="1:11" x14ac:dyDescent="0.25">
      <c r="A690" s="3" t="s">
        <v>11</v>
      </c>
      <c r="B690" s="3" t="str">
        <f>"9781259859687"</f>
        <v>9781259859687</v>
      </c>
      <c r="C690" s="3" t="s">
        <v>2455</v>
      </c>
      <c r="D690" s="3" t="s">
        <v>2456</v>
      </c>
      <c r="E690" s="3" t="s">
        <v>14</v>
      </c>
      <c r="F690" s="3">
        <v>2018</v>
      </c>
      <c r="G690" s="4">
        <v>43061</v>
      </c>
      <c r="H690" s="3" t="s">
        <v>332</v>
      </c>
      <c r="I690" s="3" t="s">
        <v>72</v>
      </c>
      <c r="J690" s="3" t="s">
        <v>2457</v>
      </c>
      <c r="K690" s="3"/>
    </row>
    <row r="691" spans="1:11" x14ac:dyDescent="0.25">
      <c r="A691" s="3" t="s">
        <v>11</v>
      </c>
      <c r="B691" s="3" t="str">
        <f>"9780071508582"</f>
        <v>9780071508582</v>
      </c>
      <c r="C691" s="3" t="s">
        <v>2458</v>
      </c>
      <c r="D691" s="3" t="s">
        <v>2459</v>
      </c>
      <c r="E691" s="3" t="s">
        <v>14</v>
      </c>
      <c r="F691" s="3">
        <v>2008</v>
      </c>
      <c r="G691" s="4">
        <v>41367</v>
      </c>
      <c r="H691" s="3"/>
      <c r="I691" s="3"/>
      <c r="J691" s="3" t="s">
        <v>2460</v>
      </c>
      <c r="K691" s="3"/>
    </row>
    <row r="692" spans="1:11" x14ac:dyDescent="0.25">
      <c r="A692" s="3" t="s">
        <v>11</v>
      </c>
      <c r="B692" s="3" t="str">
        <f>"9780071755634"</f>
        <v>9780071755634</v>
      </c>
      <c r="C692" s="3" t="s">
        <v>2461</v>
      </c>
      <c r="D692" s="3" t="s">
        <v>1494</v>
      </c>
      <c r="E692" s="3" t="s">
        <v>14</v>
      </c>
      <c r="F692" s="3">
        <v>2011</v>
      </c>
      <c r="G692" s="4">
        <v>41311</v>
      </c>
      <c r="H692" s="3"/>
      <c r="I692" s="3"/>
      <c r="J692" s="3" t="s">
        <v>2462</v>
      </c>
      <c r="K692" s="3"/>
    </row>
    <row r="693" spans="1:11" x14ac:dyDescent="0.25">
      <c r="A693" s="3" t="s">
        <v>11</v>
      </c>
      <c r="B693" s="3" t="str">
        <f>"9781259588334"</f>
        <v>9781259588334</v>
      </c>
      <c r="C693" s="3" t="s">
        <v>2463</v>
      </c>
      <c r="D693" s="3" t="s">
        <v>1122</v>
      </c>
      <c r="E693" s="3" t="s">
        <v>14</v>
      </c>
      <c r="F693" s="3">
        <v>2016</v>
      </c>
      <c r="G693" s="4">
        <v>42361</v>
      </c>
      <c r="H693" s="3" t="s">
        <v>41</v>
      </c>
      <c r="I693" s="3" t="s">
        <v>42</v>
      </c>
      <c r="J693" s="3" t="s">
        <v>2464</v>
      </c>
      <c r="K693" s="3"/>
    </row>
    <row r="694" spans="1:11" x14ac:dyDescent="0.25">
      <c r="A694" s="3" t="s">
        <v>11</v>
      </c>
      <c r="B694" s="3" t="str">
        <f>"9781259860386"</f>
        <v>9781259860386</v>
      </c>
      <c r="C694" s="3" t="s">
        <v>2465</v>
      </c>
      <c r="D694" s="3" t="s">
        <v>1672</v>
      </c>
      <c r="E694" s="3" t="s">
        <v>14</v>
      </c>
      <c r="F694" s="3">
        <v>2017</v>
      </c>
      <c r="G694" s="4">
        <v>43031</v>
      </c>
      <c r="H694" s="3" t="s">
        <v>2029</v>
      </c>
      <c r="I694" s="3" t="s">
        <v>42</v>
      </c>
      <c r="J694" s="3" t="s">
        <v>2466</v>
      </c>
      <c r="K694" s="3"/>
    </row>
    <row r="695" spans="1:11" x14ac:dyDescent="0.25">
      <c r="A695" s="3" t="s">
        <v>11</v>
      </c>
      <c r="B695" s="3" t="str">
        <f>"9780070126176"</f>
        <v>9780070126176</v>
      </c>
      <c r="C695" s="3" t="s">
        <v>2467</v>
      </c>
      <c r="D695" s="3" t="s">
        <v>2406</v>
      </c>
      <c r="E695" s="3" t="s">
        <v>14</v>
      </c>
      <c r="F695" s="3">
        <v>1998</v>
      </c>
      <c r="G695" s="4">
        <v>40909</v>
      </c>
      <c r="H695" s="3"/>
      <c r="I695" s="3"/>
      <c r="J695" s="3" t="s">
        <v>2468</v>
      </c>
      <c r="K695" s="3"/>
    </row>
    <row r="696" spans="1:11" x14ac:dyDescent="0.25">
      <c r="A696" s="3" t="s">
        <v>11</v>
      </c>
      <c r="B696" s="3" t="str">
        <f>"9780071402019"</f>
        <v>9780071402019</v>
      </c>
      <c r="C696" s="3" t="s">
        <v>2469</v>
      </c>
      <c r="D696" s="3" t="s">
        <v>2470</v>
      </c>
      <c r="E696" s="3" t="s">
        <v>14</v>
      </c>
      <c r="F696" s="3">
        <v>2004</v>
      </c>
      <c r="G696" s="4">
        <v>40909</v>
      </c>
      <c r="H696" s="3"/>
      <c r="I696" s="3"/>
      <c r="J696" s="3" t="s">
        <v>2471</v>
      </c>
      <c r="K696" s="3"/>
    </row>
    <row r="697" spans="1:11" x14ac:dyDescent="0.25">
      <c r="A697" s="3" t="s">
        <v>11</v>
      </c>
      <c r="B697" s="3" t="str">
        <f>"9780071818711"</f>
        <v>9780071818711</v>
      </c>
      <c r="C697" s="3" t="s">
        <v>2472</v>
      </c>
      <c r="D697" s="3" t="s">
        <v>2473</v>
      </c>
      <c r="E697" s="3" t="s">
        <v>14</v>
      </c>
      <c r="F697" s="3">
        <v>2014</v>
      </c>
      <c r="G697" s="4">
        <v>41999</v>
      </c>
      <c r="H697" s="3" t="s">
        <v>182</v>
      </c>
      <c r="I697" s="3" t="s">
        <v>67</v>
      </c>
      <c r="J697" s="3" t="s">
        <v>2474</v>
      </c>
      <c r="K697" s="3"/>
    </row>
    <row r="698" spans="1:11" x14ac:dyDescent="0.25">
      <c r="A698" s="3" t="s">
        <v>11</v>
      </c>
      <c r="B698" s="3" t="str">
        <f>"9780071810791"</f>
        <v>9780071810791</v>
      </c>
      <c r="C698" s="3" t="s">
        <v>2475</v>
      </c>
      <c r="D698" s="3" t="s">
        <v>2476</v>
      </c>
      <c r="E698" s="3" t="s">
        <v>14</v>
      </c>
      <c r="F698" s="3">
        <v>2013</v>
      </c>
      <c r="G698" s="4">
        <v>41670</v>
      </c>
      <c r="H698" s="3" t="s">
        <v>1627</v>
      </c>
      <c r="I698" s="3" t="s">
        <v>1628</v>
      </c>
      <c r="J698" s="3" t="s">
        <v>2477</v>
      </c>
      <c r="K698" s="3"/>
    </row>
    <row r="699" spans="1:11" x14ac:dyDescent="0.25">
      <c r="A699" s="3" t="s">
        <v>11</v>
      </c>
      <c r="B699" s="3" t="str">
        <f>"9780071810906"</f>
        <v>9780071810906</v>
      </c>
      <c r="C699" s="3" t="s">
        <v>2478</v>
      </c>
      <c r="D699" s="3" t="s">
        <v>2479</v>
      </c>
      <c r="E699" s="3" t="s">
        <v>14</v>
      </c>
      <c r="F699" s="3">
        <v>2013</v>
      </c>
      <c r="G699" s="4">
        <v>41576</v>
      </c>
      <c r="H699" s="3"/>
      <c r="I699" s="3"/>
      <c r="J699" s="3" t="s">
        <v>2480</v>
      </c>
      <c r="K699" s="3"/>
    </row>
    <row r="700" spans="1:11" x14ac:dyDescent="0.25">
      <c r="A700" s="3" t="s">
        <v>11</v>
      </c>
      <c r="B700" s="3" t="str">
        <f>"9780071830829"</f>
        <v>9780071830829</v>
      </c>
      <c r="C700" s="3" t="s">
        <v>2481</v>
      </c>
      <c r="D700" s="3" t="s">
        <v>2482</v>
      </c>
      <c r="E700" s="3" t="s">
        <v>14</v>
      </c>
      <c r="F700" s="3">
        <v>2014</v>
      </c>
      <c r="G700" s="4">
        <v>41696</v>
      </c>
      <c r="H700" s="3"/>
      <c r="I700" s="3"/>
      <c r="J700" s="3" t="s">
        <v>2483</v>
      </c>
      <c r="K700" s="3"/>
    </row>
    <row r="701" spans="1:11" x14ac:dyDescent="0.25">
      <c r="A701" s="3" t="s">
        <v>11</v>
      </c>
      <c r="B701" s="3" t="str">
        <f>"9780071549745"</f>
        <v>9780071549745</v>
      </c>
      <c r="C701" s="3" t="s">
        <v>2484</v>
      </c>
      <c r="D701" s="3" t="s">
        <v>2485</v>
      </c>
      <c r="E701" s="3" t="s">
        <v>14</v>
      </c>
      <c r="F701" s="3">
        <v>2009</v>
      </c>
      <c r="G701" s="4">
        <v>40909</v>
      </c>
      <c r="H701" s="3"/>
      <c r="I701" s="3"/>
      <c r="J701" s="3" t="s">
        <v>2486</v>
      </c>
      <c r="K701" s="3"/>
    </row>
    <row r="702" spans="1:11" x14ac:dyDescent="0.25">
      <c r="A702" s="3" t="s">
        <v>11</v>
      </c>
      <c r="B702" s="3" t="str">
        <f>"9781259640582"</f>
        <v>9781259640582</v>
      </c>
      <c r="C702" s="3" t="s">
        <v>2487</v>
      </c>
      <c r="D702" s="3" t="s">
        <v>1122</v>
      </c>
      <c r="E702" s="3" t="s">
        <v>14</v>
      </c>
      <c r="F702" s="3">
        <v>2016</v>
      </c>
      <c r="G702" s="4">
        <v>42642</v>
      </c>
      <c r="H702" s="3" t="s">
        <v>41</v>
      </c>
      <c r="I702" s="3" t="s">
        <v>42</v>
      </c>
      <c r="J702" s="3" t="s">
        <v>2488</v>
      </c>
      <c r="K702" s="3"/>
    </row>
    <row r="703" spans="1:11" x14ac:dyDescent="0.25">
      <c r="A703" s="3" t="s">
        <v>11</v>
      </c>
      <c r="B703" s="3" t="str">
        <f>"9781260441437"</f>
        <v>9781260441437</v>
      </c>
      <c r="C703" s="3" t="s">
        <v>2489</v>
      </c>
      <c r="D703" s="3" t="s">
        <v>2490</v>
      </c>
      <c r="E703" s="3" t="s">
        <v>14</v>
      </c>
      <c r="F703" s="3">
        <v>2020</v>
      </c>
      <c r="G703" s="4">
        <v>43972</v>
      </c>
      <c r="H703" s="3" t="s">
        <v>2491</v>
      </c>
      <c r="I703" s="3" t="s">
        <v>2492</v>
      </c>
      <c r="J703" s="3" t="s">
        <v>2493</v>
      </c>
      <c r="K703" s="3"/>
    </row>
    <row r="704" spans="1:11" x14ac:dyDescent="0.25">
      <c r="A704" s="3" t="s">
        <v>11</v>
      </c>
      <c r="B704" s="3" t="str">
        <f>"9781260128963"</f>
        <v>9781260128963</v>
      </c>
      <c r="C704" s="3" t="s">
        <v>2494</v>
      </c>
      <c r="D704" s="3" t="s">
        <v>2495</v>
      </c>
      <c r="E704" s="3" t="s">
        <v>14</v>
      </c>
      <c r="F704" s="3">
        <v>2020</v>
      </c>
      <c r="G704" s="4">
        <v>44126</v>
      </c>
      <c r="H704" s="3" t="s">
        <v>2496</v>
      </c>
      <c r="I704" s="3" t="s">
        <v>671</v>
      </c>
      <c r="J704" s="3" t="s">
        <v>2497</v>
      </c>
      <c r="K704" s="3"/>
    </row>
    <row r="705" spans="1:11" x14ac:dyDescent="0.25">
      <c r="A705" s="3" t="s">
        <v>11</v>
      </c>
      <c r="B705" s="3" t="str">
        <f>"9781260457223"</f>
        <v>9781260457223</v>
      </c>
      <c r="C705" s="3" t="s">
        <v>2498</v>
      </c>
      <c r="D705" s="3" t="s">
        <v>1216</v>
      </c>
      <c r="E705" s="3" t="s">
        <v>14</v>
      </c>
      <c r="F705" s="3">
        <v>2020</v>
      </c>
      <c r="G705" s="4">
        <v>44162</v>
      </c>
      <c r="H705" s="3" t="s">
        <v>67</v>
      </c>
      <c r="I705" s="3" t="s">
        <v>67</v>
      </c>
      <c r="J705" s="3" t="s">
        <v>2499</v>
      </c>
      <c r="K705" s="3"/>
    </row>
    <row r="706" spans="1:11" x14ac:dyDescent="0.25">
      <c r="A706" s="3" t="s">
        <v>11</v>
      </c>
      <c r="B706" s="3" t="str">
        <f>"9781259835704"</f>
        <v>9781259835704</v>
      </c>
      <c r="C706" s="3" t="s">
        <v>2500</v>
      </c>
      <c r="D706" s="3" t="s">
        <v>1224</v>
      </c>
      <c r="E706" s="3" t="s">
        <v>14</v>
      </c>
      <c r="F706" s="3">
        <v>2018</v>
      </c>
      <c r="G706" s="4">
        <v>43221</v>
      </c>
      <c r="H706" s="3" t="s">
        <v>1225</v>
      </c>
      <c r="I706" s="3" t="s">
        <v>1226</v>
      </c>
      <c r="J706" s="3" t="s">
        <v>2501</v>
      </c>
      <c r="K706" s="3"/>
    </row>
    <row r="707" spans="1:11" x14ac:dyDescent="0.25">
      <c r="A707" s="3" t="s">
        <v>11</v>
      </c>
      <c r="B707" s="3" t="str">
        <f>"9780071740098"</f>
        <v>9780071740098</v>
      </c>
      <c r="C707" s="3" t="s">
        <v>2502</v>
      </c>
      <c r="D707" s="3" t="s">
        <v>924</v>
      </c>
      <c r="E707" s="3" t="s">
        <v>14</v>
      </c>
      <c r="F707" s="3">
        <v>2010</v>
      </c>
      <c r="G707" s="4">
        <v>40909</v>
      </c>
      <c r="H707" s="3" t="s">
        <v>925</v>
      </c>
      <c r="I707" s="3" t="s">
        <v>67</v>
      </c>
      <c r="J707" s="3" t="s">
        <v>2503</v>
      </c>
      <c r="K707" s="3"/>
    </row>
    <row r="708" spans="1:11" x14ac:dyDescent="0.25">
      <c r="A708" s="3" t="s">
        <v>11</v>
      </c>
      <c r="B708" s="3" t="str">
        <f>"9780071472425"</f>
        <v>9780071472425</v>
      </c>
      <c r="C708" s="3" t="s">
        <v>2504</v>
      </c>
      <c r="D708" s="3" t="s">
        <v>2505</v>
      </c>
      <c r="E708" s="3" t="s">
        <v>14</v>
      </c>
      <c r="F708" s="3">
        <v>2007</v>
      </c>
      <c r="G708" s="4">
        <v>40909</v>
      </c>
      <c r="H708" s="3" t="s">
        <v>1627</v>
      </c>
      <c r="I708" s="3" t="s">
        <v>1628</v>
      </c>
      <c r="J708" s="3" t="s">
        <v>2506</v>
      </c>
      <c r="K708" s="3"/>
    </row>
    <row r="709" spans="1:11" x14ac:dyDescent="0.25">
      <c r="A709" s="3" t="s">
        <v>11</v>
      </c>
      <c r="B709" s="3" t="str">
        <f>"9780071464192"</f>
        <v>9780071464192</v>
      </c>
      <c r="C709" s="3" t="s">
        <v>2507</v>
      </c>
      <c r="D709" s="3" t="s">
        <v>455</v>
      </c>
      <c r="E709" s="3" t="s">
        <v>14</v>
      </c>
      <c r="F709" s="3">
        <v>2006</v>
      </c>
      <c r="G709" s="4">
        <v>40909</v>
      </c>
      <c r="H709" s="3" t="s">
        <v>456</v>
      </c>
      <c r="I709" s="3" t="s">
        <v>249</v>
      </c>
      <c r="J709" s="3" t="s">
        <v>2508</v>
      </c>
      <c r="K709" s="3"/>
    </row>
    <row r="710" spans="1:11" x14ac:dyDescent="0.25">
      <c r="A710" s="3" t="s">
        <v>11</v>
      </c>
      <c r="B710" s="3" t="str">
        <f>"9780071701242"</f>
        <v>9780071701242</v>
      </c>
      <c r="C710" s="3" t="s">
        <v>2509</v>
      </c>
      <c r="D710" s="3" t="s">
        <v>2510</v>
      </c>
      <c r="E710" s="3" t="s">
        <v>14</v>
      </c>
      <c r="F710" s="3">
        <v>2011</v>
      </c>
      <c r="G710" s="4">
        <v>40909</v>
      </c>
      <c r="H710" s="3" t="s">
        <v>2511</v>
      </c>
      <c r="I710" s="3" t="s">
        <v>909</v>
      </c>
      <c r="J710" s="3" t="s">
        <v>2512</v>
      </c>
      <c r="K710" s="3"/>
    </row>
    <row r="711" spans="1:11" x14ac:dyDescent="0.25">
      <c r="A711" s="3" t="s">
        <v>11</v>
      </c>
      <c r="B711" s="3" t="str">
        <f>"9781259585616"</f>
        <v>9781259585616</v>
      </c>
      <c r="C711" s="3" t="s">
        <v>2513</v>
      </c>
      <c r="D711" s="3" t="s">
        <v>2514</v>
      </c>
      <c r="E711" s="3" t="s">
        <v>14</v>
      </c>
      <c r="F711" s="3">
        <v>2016</v>
      </c>
      <c r="G711" s="4">
        <v>42642</v>
      </c>
      <c r="H711" s="3" t="s">
        <v>2515</v>
      </c>
      <c r="I711" s="3" t="s">
        <v>671</v>
      </c>
      <c r="J711" s="3" t="s">
        <v>2516</v>
      </c>
      <c r="K711" s="3"/>
    </row>
    <row r="712" spans="1:11" x14ac:dyDescent="0.25">
      <c r="A712" s="3" t="s">
        <v>11</v>
      </c>
      <c r="B712" s="3" t="str">
        <f>"9781259585630"</f>
        <v>9781259585630</v>
      </c>
      <c r="C712" s="3" t="s">
        <v>2517</v>
      </c>
      <c r="D712" s="3" t="s">
        <v>2518</v>
      </c>
      <c r="E712" s="3" t="s">
        <v>14</v>
      </c>
      <c r="F712" s="3">
        <v>2019</v>
      </c>
      <c r="G712" s="4">
        <v>43495</v>
      </c>
      <c r="H712" s="3" t="s">
        <v>2519</v>
      </c>
      <c r="I712" s="3" t="s">
        <v>2520</v>
      </c>
      <c r="J712" s="3" t="s">
        <v>2521</v>
      </c>
      <c r="K712" s="3"/>
    </row>
    <row r="713" spans="1:11" x14ac:dyDescent="0.25">
      <c r="A713" s="3" t="s">
        <v>11</v>
      </c>
      <c r="B713" s="3" t="str">
        <f>"9781259586095"</f>
        <v>9781259586095</v>
      </c>
      <c r="C713" s="3" t="s">
        <v>2522</v>
      </c>
      <c r="D713" s="3" t="s">
        <v>2495</v>
      </c>
      <c r="E713" s="3" t="s">
        <v>14</v>
      </c>
      <c r="F713" s="3">
        <v>2017</v>
      </c>
      <c r="G713" s="4">
        <v>42713</v>
      </c>
      <c r="H713" s="3" t="s">
        <v>229</v>
      </c>
      <c r="I713" s="3" t="s">
        <v>230</v>
      </c>
      <c r="J713" s="3" t="s">
        <v>2523</v>
      </c>
      <c r="K713" s="3"/>
    </row>
    <row r="714" spans="1:11" x14ac:dyDescent="0.25">
      <c r="A714" s="3" t="s">
        <v>11</v>
      </c>
      <c r="B714" s="3" t="str">
        <f>"9780071772891"</f>
        <v>9780071772891</v>
      </c>
      <c r="C714" s="3" t="s">
        <v>2524</v>
      </c>
      <c r="D714" s="3" t="s">
        <v>2525</v>
      </c>
      <c r="E714" s="3" t="s">
        <v>14</v>
      </c>
      <c r="F714" s="3">
        <v>2014</v>
      </c>
      <c r="G714" s="4">
        <v>41851</v>
      </c>
      <c r="H714" s="3" t="s">
        <v>2526</v>
      </c>
      <c r="I714" s="3" t="s">
        <v>2527</v>
      </c>
      <c r="J714" s="3" t="s">
        <v>2528</v>
      </c>
      <c r="K714" s="3"/>
    </row>
    <row r="715" spans="1:11" x14ac:dyDescent="0.25">
      <c r="A715" s="3" t="s">
        <v>11</v>
      </c>
      <c r="B715" s="3" t="str">
        <f>"9780071790673"</f>
        <v>9780071790673</v>
      </c>
      <c r="C715" s="3" t="s">
        <v>2529</v>
      </c>
      <c r="D715" s="3" t="s">
        <v>40</v>
      </c>
      <c r="E715" s="3" t="s">
        <v>14</v>
      </c>
      <c r="F715" s="3">
        <v>2015</v>
      </c>
      <c r="G715" s="4">
        <v>42063</v>
      </c>
      <c r="H715" s="3" t="s">
        <v>41</v>
      </c>
      <c r="I715" s="3" t="s">
        <v>42</v>
      </c>
      <c r="J715" s="3" t="s">
        <v>2530</v>
      </c>
      <c r="K715" s="3"/>
    </row>
    <row r="716" spans="1:11" x14ac:dyDescent="0.25">
      <c r="A716" s="3" t="s">
        <v>11</v>
      </c>
      <c r="B716" s="3" t="str">
        <f>"9781259587276"</f>
        <v>9781259587276</v>
      </c>
      <c r="C716" s="3" t="s">
        <v>2531</v>
      </c>
      <c r="D716" s="3" t="s">
        <v>2532</v>
      </c>
      <c r="E716" s="3" t="s">
        <v>14</v>
      </c>
      <c r="F716" s="3">
        <v>2016</v>
      </c>
      <c r="G716" s="4">
        <v>42429</v>
      </c>
      <c r="H716" s="3" t="s">
        <v>196</v>
      </c>
      <c r="I716" s="3" t="s">
        <v>197</v>
      </c>
      <c r="J716" s="3" t="s">
        <v>2533</v>
      </c>
      <c r="K716" s="3"/>
    </row>
    <row r="717" spans="1:11" x14ac:dyDescent="0.25">
      <c r="A717" s="3" t="s">
        <v>11</v>
      </c>
      <c r="B717" s="3" t="str">
        <f>"9781260456950"</f>
        <v>9781260456950</v>
      </c>
      <c r="C717" s="3" t="s">
        <v>2534</v>
      </c>
      <c r="D717" s="3" t="s">
        <v>2535</v>
      </c>
      <c r="E717" s="3" t="s">
        <v>14</v>
      </c>
      <c r="F717" s="3">
        <v>2021</v>
      </c>
      <c r="G717" s="4">
        <v>44461</v>
      </c>
      <c r="H717" s="3" t="s">
        <v>2536</v>
      </c>
      <c r="I717" s="3" t="s">
        <v>1358</v>
      </c>
      <c r="J717" s="3" t="s">
        <v>2537</v>
      </c>
      <c r="K717" s="3"/>
    </row>
    <row r="718" spans="1:11" x14ac:dyDescent="0.25">
      <c r="A718" s="3" t="s">
        <v>11</v>
      </c>
      <c r="B718" s="3" t="str">
        <f>"9780071775960"</f>
        <v>9780071775960</v>
      </c>
      <c r="C718" s="3" t="s">
        <v>2538</v>
      </c>
      <c r="D718" s="3" t="s">
        <v>40</v>
      </c>
      <c r="E718" s="3" t="s">
        <v>14</v>
      </c>
      <c r="F718" s="3">
        <v>2012</v>
      </c>
      <c r="G718" s="4">
        <v>42077</v>
      </c>
      <c r="H718" s="3" t="s">
        <v>41</v>
      </c>
      <c r="I718" s="3" t="s">
        <v>42</v>
      </c>
      <c r="J718" s="3" t="s">
        <v>2539</v>
      </c>
      <c r="K718" s="3"/>
    </row>
    <row r="719" spans="1:11" x14ac:dyDescent="0.25">
      <c r="A719" s="3" t="s">
        <v>11</v>
      </c>
      <c r="B719" s="3" t="str">
        <f>"9780071805025"</f>
        <v>9780071805025</v>
      </c>
      <c r="C719" s="3" t="s">
        <v>2540</v>
      </c>
      <c r="D719" s="3" t="s">
        <v>2541</v>
      </c>
      <c r="E719" s="3" t="s">
        <v>14</v>
      </c>
      <c r="F719" s="3">
        <v>2013</v>
      </c>
      <c r="G719" s="4">
        <v>42670</v>
      </c>
      <c r="H719" s="3" t="s">
        <v>2542</v>
      </c>
      <c r="I719" s="3" t="s">
        <v>2543</v>
      </c>
      <c r="J719" s="3" t="s">
        <v>2544</v>
      </c>
      <c r="K719" s="3"/>
    </row>
    <row r="720" spans="1:11" x14ac:dyDescent="0.25">
      <c r="A720" s="3" t="s">
        <v>11</v>
      </c>
      <c r="B720" s="3" t="str">
        <f>"9781260456158"</f>
        <v>9781260456158</v>
      </c>
      <c r="C720" s="3" t="s">
        <v>2545</v>
      </c>
      <c r="D720" s="3" t="s">
        <v>2546</v>
      </c>
      <c r="E720" s="3" t="s">
        <v>14</v>
      </c>
      <c r="F720" s="3">
        <v>2020</v>
      </c>
      <c r="G720" s="4">
        <v>44061</v>
      </c>
      <c r="H720" s="3" t="s">
        <v>41</v>
      </c>
      <c r="I720" s="3" t="s">
        <v>42</v>
      </c>
      <c r="J720" s="3" t="s">
        <v>2547</v>
      </c>
      <c r="K720" s="3"/>
    </row>
    <row r="721" spans="1:11" x14ac:dyDescent="0.25">
      <c r="A721" s="3" t="s">
        <v>11</v>
      </c>
      <c r="B721" s="3" t="str">
        <f>"9780071769471"</f>
        <v>9780071769471</v>
      </c>
      <c r="C721" s="3" t="s">
        <v>2548</v>
      </c>
      <c r="D721" s="3" t="s">
        <v>2549</v>
      </c>
      <c r="E721" s="3" t="s">
        <v>14</v>
      </c>
      <c r="F721" s="3">
        <v>2013</v>
      </c>
      <c r="G721" s="4">
        <v>41912</v>
      </c>
      <c r="H721" s="3" t="s">
        <v>238</v>
      </c>
      <c r="I721" s="3" t="s">
        <v>239</v>
      </c>
      <c r="J721" s="3" t="s">
        <v>2550</v>
      </c>
      <c r="K721" s="3"/>
    </row>
    <row r="722" spans="1:11" x14ac:dyDescent="0.25">
      <c r="A722" s="3" t="s">
        <v>11</v>
      </c>
      <c r="B722" s="3" t="str">
        <f>"9781259641275"</f>
        <v>9781259641275</v>
      </c>
      <c r="C722" s="3" t="s">
        <v>2551</v>
      </c>
      <c r="D722" s="3" t="s">
        <v>915</v>
      </c>
      <c r="E722" s="3" t="s">
        <v>14</v>
      </c>
      <c r="F722" s="3">
        <v>2017</v>
      </c>
      <c r="G722" s="4">
        <v>42403</v>
      </c>
      <c r="H722" s="3" t="s">
        <v>117</v>
      </c>
      <c r="I722" s="3" t="s">
        <v>118</v>
      </c>
      <c r="J722" s="3" t="s">
        <v>2552</v>
      </c>
      <c r="K722" s="3"/>
    </row>
    <row r="723" spans="1:11" x14ac:dyDescent="0.25">
      <c r="A723" s="3" t="s">
        <v>11</v>
      </c>
      <c r="B723" s="3" t="str">
        <f>"9781259643965"</f>
        <v>9781259643965</v>
      </c>
      <c r="C723" s="3" t="s">
        <v>2553</v>
      </c>
      <c r="D723" s="3" t="s">
        <v>2554</v>
      </c>
      <c r="E723" s="3" t="s">
        <v>14</v>
      </c>
      <c r="F723" s="3">
        <v>2016</v>
      </c>
      <c r="G723" s="4">
        <v>45162</v>
      </c>
      <c r="H723" s="3" t="s">
        <v>763</v>
      </c>
      <c r="I723" s="3" t="s">
        <v>239</v>
      </c>
      <c r="J723" s="3" t="s">
        <v>2555</v>
      </c>
      <c r="K723" s="3"/>
    </row>
    <row r="724" spans="1:11" x14ac:dyDescent="0.25">
      <c r="A724" s="3" t="s">
        <v>11</v>
      </c>
      <c r="B724" s="3" t="str">
        <f>"9781260026993"</f>
        <v>9781260026993</v>
      </c>
      <c r="C724" s="3" t="s">
        <v>2556</v>
      </c>
      <c r="D724" s="3" t="s">
        <v>2557</v>
      </c>
      <c r="E724" s="3" t="s">
        <v>14</v>
      </c>
      <c r="F724" s="3">
        <v>2021</v>
      </c>
      <c r="G724" s="4">
        <v>44310</v>
      </c>
      <c r="H724" s="3" t="s">
        <v>2558</v>
      </c>
      <c r="I724" s="3" t="s">
        <v>1582</v>
      </c>
      <c r="J724" s="3" t="s">
        <v>2559</v>
      </c>
      <c r="K724" s="3"/>
    </row>
    <row r="725" spans="1:11" x14ac:dyDescent="0.25">
      <c r="A725" s="3" t="s">
        <v>11</v>
      </c>
      <c r="B725" s="3" t="str">
        <f>"9780071766357"</f>
        <v>9780071766357</v>
      </c>
      <c r="C725" s="3" t="s">
        <v>2560</v>
      </c>
      <c r="D725" s="3" t="s">
        <v>2561</v>
      </c>
      <c r="E725" s="3" t="s">
        <v>14</v>
      </c>
      <c r="F725" s="3">
        <v>2013</v>
      </c>
      <c r="G725" s="4">
        <v>44466</v>
      </c>
      <c r="H725" s="3" t="s">
        <v>182</v>
      </c>
      <c r="I725" s="3" t="s">
        <v>67</v>
      </c>
      <c r="J725" s="3" t="s">
        <v>2562</v>
      </c>
      <c r="K725" s="3"/>
    </row>
    <row r="726" spans="1:11" x14ac:dyDescent="0.25">
      <c r="A726" s="3" t="s">
        <v>11</v>
      </c>
      <c r="B726" s="3" t="str">
        <f>"9780071780780"</f>
        <v>9780071780780</v>
      </c>
      <c r="C726" s="3" t="s">
        <v>2563</v>
      </c>
      <c r="D726" s="3" t="s">
        <v>1098</v>
      </c>
      <c r="E726" s="3" t="s">
        <v>14</v>
      </c>
      <c r="F726" s="3">
        <v>2012</v>
      </c>
      <c r="G726" s="4">
        <v>42095</v>
      </c>
      <c r="H726" s="3" t="s">
        <v>2564</v>
      </c>
      <c r="I726" s="3" t="s">
        <v>2565</v>
      </c>
      <c r="J726" s="3" t="s">
        <v>2566</v>
      </c>
      <c r="K726" s="3"/>
    </row>
    <row r="727" spans="1:11" x14ac:dyDescent="0.25">
      <c r="A727" s="3" t="s">
        <v>11</v>
      </c>
      <c r="B727" s="3" t="str">
        <f>"9781259642029"</f>
        <v>9781259642029</v>
      </c>
      <c r="C727" s="3" t="s">
        <v>2567</v>
      </c>
      <c r="D727" s="3" t="s">
        <v>2568</v>
      </c>
      <c r="E727" s="3" t="s">
        <v>14</v>
      </c>
      <c r="F727" s="3">
        <v>2018</v>
      </c>
      <c r="G727" s="4">
        <v>43300</v>
      </c>
      <c r="H727" s="3" t="s">
        <v>2569</v>
      </c>
      <c r="I727" s="3" t="s">
        <v>2570</v>
      </c>
      <c r="J727" s="3" t="s">
        <v>2571</v>
      </c>
      <c r="K727" s="3"/>
    </row>
    <row r="728" spans="1:11" x14ac:dyDescent="0.25">
      <c r="A728" s="3" t="s">
        <v>11</v>
      </c>
      <c r="B728" s="3" t="str">
        <f>"9781260011340"</f>
        <v>9781260011340</v>
      </c>
      <c r="C728" s="3" t="s">
        <v>2572</v>
      </c>
      <c r="D728" s="3" t="s">
        <v>1216</v>
      </c>
      <c r="E728" s="3" t="s">
        <v>14</v>
      </c>
      <c r="F728" s="3">
        <v>2018</v>
      </c>
      <c r="G728" s="4">
        <v>43277</v>
      </c>
      <c r="H728" s="3" t="s">
        <v>67</v>
      </c>
      <c r="I728" s="3" t="s">
        <v>67</v>
      </c>
      <c r="J728" s="3" t="s">
        <v>2573</v>
      </c>
      <c r="K728" s="3"/>
    </row>
    <row r="729" spans="1:11" x14ac:dyDescent="0.25">
      <c r="A729" s="3" t="s">
        <v>11</v>
      </c>
      <c r="B729" s="3" t="str">
        <f>"9780071839280"</f>
        <v>9780071839280</v>
      </c>
      <c r="C729" s="3" t="s">
        <v>2574</v>
      </c>
      <c r="D729" s="3" t="s">
        <v>505</v>
      </c>
      <c r="E729" s="3" t="s">
        <v>14</v>
      </c>
      <c r="F729" s="3">
        <v>2015</v>
      </c>
      <c r="G729" s="4">
        <v>42077</v>
      </c>
      <c r="H729" s="3" t="s">
        <v>41</v>
      </c>
      <c r="I729" s="3" t="s">
        <v>42</v>
      </c>
      <c r="J729" s="3" t="s">
        <v>2575</v>
      </c>
      <c r="K729" s="3"/>
    </row>
    <row r="730" spans="1:11" x14ac:dyDescent="0.25">
      <c r="A730" s="3" t="s">
        <v>11</v>
      </c>
      <c r="B730" s="3" t="str">
        <f>"9781259862618"</f>
        <v>9781259862618</v>
      </c>
      <c r="C730" s="3" t="s">
        <v>2576</v>
      </c>
      <c r="D730" s="3" t="s">
        <v>2577</v>
      </c>
      <c r="E730" s="3" t="s">
        <v>14</v>
      </c>
      <c r="F730" s="3">
        <v>2020</v>
      </c>
      <c r="G730" s="4">
        <v>43914</v>
      </c>
      <c r="H730" s="3" t="s">
        <v>2578</v>
      </c>
      <c r="I730" s="3" t="s">
        <v>1173</v>
      </c>
      <c r="J730" s="3" t="s">
        <v>2579</v>
      </c>
      <c r="K730" s="3"/>
    </row>
    <row r="731" spans="1:11" x14ac:dyDescent="0.25">
      <c r="A731" s="3" t="s">
        <v>11</v>
      </c>
      <c r="B731" s="3" t="str">
        <f>"9781260011463"</f>
        <v>9781260011463</v>
      </c>
      <c r="C731" s="3" t="s">
        <v>2580</v>
      </c>
      <c r="D731" s="3" t="s">
        <v>2581</v>
      </c>
      <c r="E731" s="3" t="s">
        <v>14</v>
      </c>
      <c r="F731" s="3">
        <v>2018</v>
      </c>
      <c r="G731" s="4">
        <v>43886</v>
      </c>
      <c r="H731" s="3" t="s">
        <v>1657</v>
      </c>
      <c r="I731" s="3" t="s">
        <v>1658</v>
      </c>
      <c r="J731" s="3" t="s">
        <v>2582</v>
      </c>
      <c r="K731" s="3"/>
    </row>
    <row r="732" spans="1:11" x14ac:dyDescent="0.25">
      <c r="A732" s="3" t="s">
        <v>11</v>
      </c>
      <c r="B732" s="3" t="str">
        <f>"9780071792387"</f>
        <v>9780071792387</v>
      </c>
      <c r="C732" s="3" t="s">
        <v>2583</v>
      </c>
      <c r="D732" s="3" t="s">
        <v>924</v>
      </c>
      <c r="E732" s="3" t="s">
        <v>14</v>
      </c>
      <c r="F732" s="3">
        <v>2012</v>
      </c>
      <c r="G732" s="4">
        <v>41912</v>
      </c>
      <c r="H732" s="3" t="s">
        <v>2584</v>
      </c>
      <c r="I732" s="3" t="s">
        <v>67</v>
      </c>
      <c r="J732" s="3" t="s">
        <v>2585</v>
      </c>
      <c r="K732" s="3"/>
    </row>
    <row r="733" spans="1:11" x14ac:dyDescent="0.25">
      <c r="A733" s="3" t="s">
        <v>11</v>
      </c>
      <c r="B733" s="3" t="str">
        <f>"9780071800082"</f>
        <v>9780071800082</v>
      </c>
      <c r="C733" s="3" t="s">
        <v>2586</v>
      </c>
      <c r="D733" s="3" t="s">
        <v>2587</v>
      </c>
      <c r="E733" s="3" t="s">
        <v>14</v>
      </c>
      <c r="F733" s="3">
        <v>2012</v>
      </c>
      <c r="G733" s="4">
        <v>41509</v>
      </c>
      <c r="H733" s="3" t="s">
        <v>467</v>
      </c>
      <c r="I733" s="3" t="s">
        <v>118</v>
      </c>
      <c r="J733" s="3" t="s">
        <v>2588</v>
      </c>
      <c r="K733" s="3"/>
    </row>
    <row r="734" spans="1:11" x14ac:dyDescent="0.25">
      <c r="A734" s="3" t="s">
        <v>11</v>
      </c>
      <c r="B734" s="3" t="str">
        <f>"9780071816458"</f>
        <v>9780071816458</v>
      </c>
      <c r="C734" s="3" t="s">
        <v>2589</v>
      </c>
      <c r="D734" s="3" t="s">
        <v>2590</v>
      </c>
      <c r="E734" s="3" t="s">
        <v>14</v>
      </c>
      <c r="F734" s="3">
        <v>2013</v>
      </c>
      <c r="G734" s="4">
        <v>41999</v>
      </c>
      <c r="H734" s="3" t="s">
        <v>2591</v>
      </c>
      <c r="I734" s="3" t="s">
        <v>2592</v>
      </c>
      <c r="J734" s="3" t="s">
        <v>2593</v>
      </c>
      <c r="K734" s="3"/>
    </row>
    <row r="735" spans="1:11" x14ac:dyDescent="0.25">
      <c r="A735" s="3" t="s">
        <v>11</v>
      </c>
      <c r="B735" s="3" t="str">
        <f>"9780071820110"</f>
        <v>9780071820110</v>
      </c>
      <c r="C735" s="3" t="s">
        <v>2594</v>
      </c>
      <c r="D735" s="3" t="s">
        <v>2595</v>
      </c>
      <c r="E735" s="3" t="s">
        <v>14</v>
      </c>
      <c r="F735" s="3">
        <v>2013</v>
      </c>
      <c r="G735" s="4">
        <v>41544</v>
      </c>
      <c r="H735" s="3" t="s">
        <v>2596</v>
      </c>
      <c r="I735" s="3" t="s">
        <v>2597</v>
      </c>
      <c r="J735" s="3" t="s">
        <v>2598</v>
      </c>
      <c r="K735" s="3"/>
    </row>
    <row r="736" spans="1:11" x14ac:dyDescent="0.25">
      <c r="A736" s="3" t="s">
        <v>11</v>
      </c>
      <c r="B736" s="3" t="str">
        <f>"9780071832663"</f>
        <v>9780071832663</v>
      </c>
      <c r="C736" s="3" t="s">
        <v>2599</v>
      </c>
      <c r="D736" s="3" t="s">
        <v>2600</v>
      </c>
      <c r="E736" s="3" t="s">
        <v>14</v>
      </c>
      <c r="F736" s="3">
        <v>2014</v>
      </c>
      <c r="G736" s="4">
        <v>41941</v>
      </c>
      <c r="H736" s="3" t="s">
        <v>294</v>
      </c>
      <c r="I736" s="3" t="s">
        <v>295</v>
      </c>
      <c r="J736" s="3" t="s">
        <v>2601</v>
      </c>
      <c r="K736" s="3"/>
    </row>
    <row r="737" spans="1:11" x14ac:dyDescent="0.25">
      <c r="A737" s="3" t="s">
        <v>11</v>
      </c>
      <c r="B737" s="3" t="str">
        <f>"9781260458930"</f>
        <v>9781260458930</v>
      </c>
      <c r="C737" s="3" t="s">
        <v>2602</v>
      </c>
      <c r="D737" s="3" t="s">
        <v>2603</v>
      </c>
      <c r="E737" s="3" t="s">
        <v>14</v>
      </c>
      <c r="F737" s="3">
        <v>2020</v>
      </c>
      <c r="G737" s="4">
        <v>44128</v>
      </c>
      <c r="H737" s="3" t="s">
        <v>2604</v>
      </c>
      <c r="I737" s="3" t="s">
        <v>1326</v>
      </c>
      <c r="J737" s="3" t="s">
        <v>2605</v>
      </c>
      <c r="K737" s="3"/>
    </row>
    <row r="738" spans="1:11" x14ac:dyDescent="0.25">
      <c r="A738" s="3" t="s">
        <v>11</v>
      </c>
      <c r="B738" s="3" t="str">
        <f>"9780071766852"</f>
        <v>9780071766852</v>
      </c>
      <c r="C738" s="3" t="s">
        <v>2606</v>
      </c>
      <c r="D738" s="3" t="s">
        <v>1221</v>
      </c>
      <c r="E738" s="3" t="s">
        <v>14</v>
      </c>
      <c r="F738" s="3">
        <v>2012</v>
      </c>
      <c r="G738" s="4">
        <v>42000</v>
      </c>
      <c r="H738" s="3" t="s">
        <v>117</v>
      </c>
      <c r="I738" s="3" t="s">
        <v>118</v>
      </c>
      <c r="J738" s="3" t="s">
        <v>2607</v>
      </c>
      <c r="K738" s="3"/>
    </row>
    <row r="739" spans="1:11" x14ac:dyDescent="0.25">
      <c r="A739" s="3" t="s">
        <v>11</v>
      </c>
      <c r="B739" s="3" t="str">
        <f>"9780071834056"</f>
        <v>9780071834056</v>
      </c>
      <c r="C739" s="3" t="s">
        <v>2608</v>
      </c>
      <c r="D739" s="3" t="s">
        <v>2609</v>
      </c>
      <c r="E739" s="3" t="s">
        <v>14</v>
      </c>
      <c r="F739" s="3">
        <v>2015</v>
      </c>
      <c r="G739" s="4">
        <v>42077</v>
      </c>
      <c r="H739" s="3" t="s">
        <v>41</v>
      </c>
      <c r="I739" s="3" t="s">
        <v>42</v>
      </c>
      <c r="J739" s="3" t="s">
        <v>2610</v>
      </c>
      <c r="K739" s="3"/>
    </row>
    <row r="740" spans="1:11" x14ac:dyDescent="0.25">
      <c r="A740" s="3" t="s">
        <v>11</v>
      </c>
      <c r="B740" s="3" t="str">
        <f>"9781260460353"</f>
        <v>9781260460353</v>
      </c>
      <c r="C740" s="3" t="s">
        <v>2611</v>
      </c>
      <c r="D740" s="3" t="s">
        <v>2612</v>
      </c>
      <c r="E740" s="3" t="s">
        <v>14</v>
      </c>
      <c r="F740" s="3">
        <v>2021</v>
      </c>
      <c r="G740" s="4">
        <v>44180</v>
      </c>
      <c r="H740" s="3" t="s">
        <v>2613</v>
      </c>
      <c r="I740" s="3" t="s">
        <v>2614</v>
      </c>
      <c r="J740" s="3" t="s">
        <v>2615</v>
      </c>
      <c r="K740" s="3"/>
    </row>
    <row r="741" spans="1:11" x14ac:dyDescent="0.25">
      <c r="A741" s="3" t="s">
        <v>11</v>
      </c>
      <c r="B741" s="3" t="str">
        <f>"9781260458961"</f>
        <v>9781260458961</v>
      </c>
      <c r="C741" s="3" t="s">
        <v>2616</v>
      </c>
      <c r="D741" s="3" t="s">
        <v>2617</v>
      </c>
      <c r="E741" s="3" t="s">
        <v>14</v>
      </c>
      <c r="F741" s="3">
        <v>2021</v>
      </c>
      <c r="G741" s="4">
        <v>44343</v>
      </c>
      <c r="H741" s="3" t="s">
        <v>2618</v>
      </c>
      <c r="I741" s="3" t="s">
        <v>27</v>
      </c>
      <c r="J741" s="3" t="s">
        <v>2619</v>
      </c>
      <c r="K741" s="3"/>
    </row>
    <row r="742" spans="1:11" x14ac:dyDescent="0.25">
      <c r="A742" s="3" t="s">
        <v>11</v>
      </c>
      <c r="B742" s="3" t="str">
        <f>"9780071772341"</f>
        <v>9780071772341</v>
      </c>
      <c r="C742" s="3" t="s">
        <v>2620</v>
      </c>
      <c r="D742" s="3" t="s">
        <v>2621</v>
      </c>
      <c r="E742" s="3" t="s">
        <v>14</v>
      </c>
      <c r="F742" s="3">
        <v>2012</v>
      </c>
      <c r="G742" s="4">
        <v>41281</v>
      </c>
      <c r="H742" s="3" t="s">
        <v>1487</v>
      </c>
      <c r="I742" s="3" t="s">
        <v>72</v>
      </c>
      <c r="J742" s="3" t="s">
        <v>2622</v>
      </c>
      <c r="K742" s="3"/>
    </row>
    <row r="743" spans="1:11" x14ac:dyDescent="0.25">
      <c r="A743" s="3" t="s">
        <v>11</v>
      </c>
      <c r="B743" s="3" t="str">
        <f>"9781260456400"</f>
        <v>9781260456400</v>
      </c>
      <c r="C743" s="3" t="s">
        <v>2623</v>
      </c>
      <c r="D743" s="3" t="s">
        <v>2385</v>
      </c>
      <c r="E743" s="3" t="s">
        <v>14</v>
      </c>
      <c r="F743" s="3">
        <v>2022</v>
      </c>
      <c r="G743" s="4">
        <v>44553</v>
      </c>
      <c r="H743" s="3" t="s">
        <v>31</v>
      </c>
      <c r="I743" s="3" t="s">
        <v>32</v>
      </c>
      <c r="J743" s="3" t="s">
        <v>2624</v>
      </c>
      <c r="K743" s="3"/>
    </row>
    <row r="744" spans="1:11" x14ac:dyDescent="0.25">
      <c r="A744" s="3" t="s">
        <v>11</v>
      </c>
      <c r="B744" s="3" t="str">
        <f>"9780071770187"</f>
        <v>9780071770187</v>
      </c>
      <c r="C744" s="3" t="s">
        <v>2625</v>
      </c>
      <c r="D744" s="3" t="s">
        <v>147</v>
      </c>
      <c r="E744" s="3" t="s">
        <v>14</v>
      </c>
      <c r="F744" s="3">
        <v>2013</v>
      </c>
      <c r="G744" s="4">
        <v>42429</v>
      </c>
      <c r="H744" s="3" t="s">
        <v>2626</v>
      </c>
      <c r="I744" s="3" t="s">
        <v>118</v>
      </c>
      <c r="J744" s="3" t="s">
        <v>2627</v>
      </c>
      <c r="K744" s="3"/>
    </row>
    <row r="745" spans="1:11" x14ac:dyDescent="0.25">
      <c r="A745" s="3" t="s">
        <v>11</v>
      </c>
      <c r="B745" s="3" t="str">
        <f>"9780071819817"</f>
        <v>9780071819817</v>
      </c>
      <c r="C745" s="3" t="s">
        <v>2628</v>
      </c>
      <c r="D745" s="3" t="s">
        <v>2629</v>
      </c>
      <c r="E745" s="3" t="s">
        <v>14</v>
      </c>
      <c r="F745" s="3">
        <v>2014</v>
      </c>
      <c r="G745" s="4">
        <v>41912</v>
      </c>
      <c r="H745" s="3" t="s">
        <v>61</v>
      </c>
      <c r="I745" s="3" t="s">
        <v>62</v>
      </c>
      <c r="J745" s="3" t="s">
        <v>2630</v>
      </c>
      <c r="K745" s="3"/>
    </row>
    <row r="746" spans="1:11" x14ac:dyDescent="0.25">
      <c r="A746" s="3" t="s">
        <v>11</v>
      </c>
      <c r="B746" s="3" t="str">
        <f>"9780071821780"</f>
        <v>9780071821780</v>
      </c>
      <c r="C746" s="3" t="s">
        <v>2631</v>
      </c>
      <c r="D746" s="3" t="s">
        <v>2632</v>
      </c>
      <c r="E746" s="3" t="s">
        <v>14</v>
      </c>
      <c r="F746" s="3">
        <v>2014</v>
      </c>
      <c r="G746" s="4">
        <v>41879</v>
      </c>
      <c r="H746" s="3" t="s">
        <v>1192</v>
      </c>
      <c r="I746" s="3" t="s">
        <v>37</v>
      </c>
      <c r="J746" s="3" t="s">
        <v>2633</v>
      </c>
      <c r="K746" s="3"/>
    </row>
    <row r="747" spans="1:11" x14ac:dyDescent="0.25">
      <c r="A747" s="3" t="s">
        <v>11</v>
      </c>
      <c r="B747" s="3" t="str">
        <f>"9780071822282"</f>
        <v>9780071822282</v>
      </c>
      <c r="C747" s="3" t="s">
        <v>2634</v>
      </c>
      <c r="D747" s="3" t="s">
        <v>1122</v>
      </c>
      <c r="E747" s="3" t="s">
        <v>14</v>
      </c>
      <c r="F747" s="3">
        <v>2014</v>
      </c>
      <c r="G747" s="4">
        <v>42063</v>
      </c>
      <c r="H747" s="3" t="s">
        <v>41</v>
      </c>
      <c r="I747" s="3" t="s">
        <v>42</v>
      </c>
      <c r="J747" s="3" t="s">
        <v>2635</v>
      </c>
      <c r="K747" s="3"/>
    </row>
    <row r="748" spans="1:11" x14ac:dyDescent="0.25">
      <c r="A748" s="3" t="s">
        <v>11</v>
      </c>
      <c r="B748" s="3" t="str">
        <f>"9780071754408"</f>
        <v>9780071754408</v>
      </c>
      <c r="C748" s="3" t="s">
        <v>2636</v>
      </c>
      <c r="D748" s="3" t="s">
        <v>2637</v>
      </c>
      <c r="E748" s="3" t="s">
        <v>14</v>
      </c>
      <c r="F748" s="3">
        <v>2011</v>
      </c>
      <c r="G748" s="4">
        <v>41281</v>
      </c>
      <c r="H748" s="3" t="s">
        <v>439</v>
      </c>
      <c r="I748" s="3" t="s">
        <v>27</v>
      </c>
      <c r="J748" s="3" t="s">
        <v>2638</v>
      </c>
      <c r="K748" s="3"/>
    </row>
    <row r="749" spans="1:11" x14ac:dyDescent="0.25">
      <c r="A749" s="3" t="s">
        <v>11</v>
      </c>
      <c r="B749" s="3" t="str">
        <f>"9780071759663"</f>
        <v>9780071759663</v>
      </c>
      <c r="C749" s="3" t="s">
        <v>2639</v>
      </c>
      <c r="D749" s="3" t="s">
        <v>2640</v>
      </c>
      <c r="E749" s="3" t="s">
        <v>14</v>
      </c>
      <c r="F749" s="3">
        <v>2012</v>
      </c>
      <c r="G749" s="4">
        <v>41389</v>
      </c>
      <c r="H749" s="3" t="s">
        <v>2641</v>
      </c>
      <c r="I749" s="3" t="s">
        <v>2642</v>
      </c>
      <c r="J749" s="3" t="s">
        <v>2643</v>
      </c>
      <c r="K749" s="3"/>
    </row>
    <row r="750" spans="1:11" x14ac:dyDescent="0.25">
      <c r="A750" s="3" t="s">
        <v>11</v>
      </c>
      <c r="B750" s="3" t="str">
        <f>"9781260134858"</f>
        <v>9781260134858</v>
      </c>
      <c r="C750" s="3" t="s">
        <v>2644</v>
      </c>
      <c r="D750" s="3" t="s">
        <v>2645</v>
      </c>
      <c r="E750" s="3" t="s">
        <v>14</v>
      </c>
      <c r="F750" s="3">
        <v>2019</v>
      </c>
      <c r="G750" s="4">
        <v>43761</v>
      </c>
      <c r="H750" s="3" t="s">
        <v>2646</v>
      </c>
      <c r="I750" s="3" t="s">
        <v>2647</v>
      </c>
      <c r="J750" s="3" t="s">
        <v>2648</v>
      </c>
      <c r="K750" s="3"/>
    </row>
    <row r="751" spans="1:11" x14ac:dyDescent="0.25">
      <c r="A751" s="3" t="s">
        <v>11</v>
      </c>
      <c r="B751" s="3" t="str">
        <f>"9780071833950"</f>
        <v>9780071833950</v>
      </c>
      <c r="C751" s="3" t="s">
        <v>2649</v>
      </c>
      <c r="D751" s="3" t="s">
        <v>1133</v>
      </c>
      <c r="E751" s="3" t="s">
        <v>14</v>
      </c>
      <c r="F751" s="3">
        <v>2016</v>
      </c>
      <c r="G751" s="4">
        <v>42516</v>
      </c>
      <c r="H751" s="3" t="s">
        <v>2131</v>
      </c>
      <c r="I751" s="3" t="s">
        <v>2132</v>
      </c>
      <c r="J751" s="3" t="s">
        <v>2650</v>
      </c>
      <c r="K751" s="3"/>
    </row>
    <row r="752" spans="1:11" x14ac:dyDescent="0.25">
      <c r="A752" s="3" t="s">
        <v>11</v>
      </c>
      <c r="B752" s="3" t="str">
        <f>"9781260452778"</f>
        <v>9781260452778</v>
      </c>
      <c r="C752" s="3" t="s">
        <v>2651</v>
      </c>
      <c r="D752" s="3" t="s">
        <v>2652</v>
      </c>
      <c r="E752" s="3" t="s">
        <v>14</v>
      </c>
      <c r="F752" s="3">
        <v>2019</v>
      </c>
      <c r="G752" s="4">
        <v>45098</v>
      </c>
      <c r="H752" s="3" t="s">
        <v>772</v>
      </c>
      <c r="I752" s="3" t="s">
        <v>773</v>
      </c>
      <c r="J752" s="3" t="s">
        <v>2653</v>
      </c>
      <c r="K752" s="3"/>
    </row>
    <row r="753" spans="1:11" x14ac:dyDescent="0.25">
      <c r="A753" s="3" t="s">
        <v>11</v>
      </c>
      <c r="B753" s="3" t="str">
        <f>"9781260117998"</f>
        <v>9781260117998</v>
      </c>
      <c r="C753" s="3" t="s">
        <v>2654</v>
      </c>
      <c r="D753" s="3" t="s">
        <v>1929</v>
      </c>
      <c r="E753" s="3" t="s">
        <v>14</v>
      </c>
      <c r="F753" s="3">
        <v>2020</v>
      </c>
      <c r="G753" s="4">
        <v>44034</v>
      </c>
      <c r="H753" s="3" t="s">
        <v>2655</v>
      </c>
      <c r="I753" s="3" t="s">
        <v>1173</v>
      </c>
      <c r="J753" s="3" t="s">
        <v>2656</v>
      </c>
      <c r="K753" s="3"/>
    </row>
    <row r="754" spans="1:11" x14ac:dyDescent="0.25">
      <c r="A754" s="3" t="s">
        <v>11</v>
      </c>
      <c r="B754" s="3" t="str">
        <f>"9780071795579"</f>
        <v>9780071795579</v>
      </c>
      <c r="C754" s="3" t="s">
        <v>2657</v>
      </c>
      <c r="D754" s="3" t="s">
        <v>2658</v>
      </c>
      <c r="E754" s="3" t="s">
        <v>14</v>
      </c>
      <c r="F754" s="3">
        <v>2013</v>
      </c>
      <c r="G754" s="4">
        <v>41248</v>
      </c>
      <c r="H754" s="3" t="s">
        <v>1657</v>
      </c>
      <c r="I754" s="3" t="s">
        <v>1658</v>
      </c>
      <c r="J754" s="3" t="s">
        <v>2659</v>
      </c>
      <c r="K754" s="3"/>
    </row>
    <row r="755" spans="1:11" x14ac:dyDescent="0.25">
      <c r="A755" s="3" t="s">
        <v>11</v>
      </c>
      <c r="B755" s="3" t="str">
        <f>"9781259644931"</f>
        <v>9781259644931</v>
      </c>
      <c r="C755" s="3" t="s">
        <v>2660</v>
      </c>
      <c r="D755" s="3" t="s">
        <v>2661</v>
      </c>
      <c r="E755" s="3" t="s">
        <v>14</v>
      </c>
      <c r="F755" s="3">
        <v>2017</v>
      </c>
      <c r="G755" s="4">
        <v>42695</v>
      </c>
      <c r="H755" s="3" t="s">
        <v>131</v>
      </c>
      <c r="I755" s="3" t="s">
        <v>27</v>
      </c>
      <c r="J755" s="3" t="s">
        <v>2662</v>
      </c>
      <c r="K755" s="3"/>
    </row>
    <row r="756" spans="1:11" x14ac:dyDescent="0.25">
      <c r="A756" s="3" t="s">
        <v>11</v>
      </c>
      <c r="B756" s="3" t="str">
        <f>"9781260455410"</f>
        <v>9781260455410</v>
      </c>
      <c r="C756" s="3" t="s">
        <v>2663</v>
      </c>
      <c r="D756" s="3" t="s">
        <v>2664</v>
      </c>
      <c r="E756" s="3" t="s">
        <v>14</v>
      </c>
      <c r="F756" s="3">
        <v>2021</v>
      </c>
      <c r="G756" s="4">
        <v>44405</v>
      </c>
      <c r="H756" s="3" t="s">
        <v>2665</v>
      </c>
      <c r="I756" s="3" t="s">
        <v>2666</v>
      </c>
      <c r="J756" s="3" t="s">
        <v>2667</v>
      </c>
      <c r="K756" s="3"/>
    </row>
    <row r="757" spans="1:11" x14ac:dyDescent="0.25">
      <c r="A757" s="3" t="s">
        <v>11</v>
      </c>
      <c r="B757" s="3" t="str">
        <f>"9780071799171"</f>
        <v>9780071799171</v>
      </c>
      <c r="C757" s="3" t="s">
        <v>2668</v>
      </c>
      <c r="D757" s="3" t="s">
        <v>1870</v>
      </c>
      <c r="E757" s="3" t="s">
        <v>14</v>
      </c>
      <c r="F757" s="3">
        <v>2013</v>
      </c>
      <c r="G757" s="4">
        <v>42819</v>
      </c>
      <c r="H757" s="3" t="s">
        <v>2669</v>
      </c>
      <c r="I757" s="3" t="s">
        <v>86</v>
      </c>
      <c r="J757" s="3" t="s">
        <v>2670</v>
      </c>
      <c r="K757" s="3"/>
    </row>
    <row r="758" spans="1:11" x14ac:dyDescent="0.25">
      <c r="A758" s="3" t="s">
        <v>11</v>
      </c>
      <c r="B758" s="3" t="str">
        <f>"9781259588013"</f>
        <v>9781259588013</v>
      </c>
      <c r="C758" s="3" t="s">
        <v>2671</v>
      </c>
      <c r="D758" s="3" t="s">
        <v>2672</v>
      </c>
      <c r="E758" s="3" t="s">
        <v>14</v>
      </c>
      <c r="F758" s="3">
        <v>2016</v>
      </c>
      <c r="G758" s="4">
        <v>42642</v>
      </c>
      <c r="H758" s="3" t="s">
        <v>178</v>
      </c>
      <c r="I758" s="3" t="s">
        <v>140</v>
      </c>
      <c r="J758" s="3" t="s">
        <v>2673</v>
      </c>
      <c r="K758" s="3"/>
    </row>
    <row r="759" spans="1:11" x14ac:dyDescent="0.25">
      <c r="A759" s="3" t="s">
        <v>11</v>
      </c>
      <c r="B759" s="3" t="str">
        <f>"9781260031188"</f>
        <v>9781260031188</v>
      </c>
      <c r="C759" s="3" t="s">
        <v>2674</v>
      </c>
      <c r="D759" s="3" t="s">
        <v>757</v>
      </c>
      <c r="E759" s="3" t="s">
        <v>14</v>
      </c>
      <c r="F759" s="3">
        <v>2018</v>
      </c>
      <c r="G759" s="4">
        <v>43132</v>
      </c>
      <c r="H759" s="3" t="s">
        <v>587</v>
      </c>
      <c r="I759" s="3" t="s">
        <v>249</v>
      </c>
      <c r="J759" s="3" t="s">
        <v>2675</v>
      </c>
      <c r="K759" s="3"/>
    </row>
    <row r="760" spans="1:11" x14ac:dyDescent="0.25">
      <c r="A760" s="3" t="s">
        <v>11</v>
      </c>
      <c r="B760" s="3" t="str">
        <f>"9781260440751"</f>
        <v>9781260440751</v>
      </c>
      <c r="C760" s="3" t="s">
        <v>2676</v>
      </c>
      <c r="D760" s="3" t="s">
        <v>2338</v>
      </c>
      <c r="E760" s="3" t="s">
        <v>14</v>
      </c>
      <c r="F760" s="3">
        <v>2019</v>
      </c>
      <c r="G760" s="4">
        <v>43670</v>
      </c>
      <c r="H760" s="3" t="s">
        <v>2677</v>
      </c>
      <c r="I760" s="3" t="s">
        <v>67</v>
      </c>
      <c r="J760" s="3" t="s">
        <v>2678</v>
      </c>
      <c r="K760" s="3"/>
    </row>
    <row r="761" spans="1:11" x14ac:dyDescent="0.25">
      <c r="A761" s="3" t="s">
        <v>11</v>
      </c>
      <c r="B761" s="3" t="str">
        <f>"9781260117585"</f>
        <v>9781260117585</v>
      </c>
      <c r="C761" s="3" t="s">
        <v>2679</v>
      </c>
      <c r="D761" s="3" t="s">
        <v>836</v>
      </c>
      <c r="E761" s="3" t="s">
        <v>14</v>
      </c>
      <c r="F761" s="3">
        <v>2018</v>
      </c>
      <c r="G761" s="4">
        <v>42787</v>
      </c>
      <c r="H761" s="3" t="s">
        <v>41</v>
      </c>
      <c r="I761" s="3" t="s">
        <v>42</v>
      </c>
      <c r="J761" s="3" t="s">
        <v>2680</v>
      </c>
      <c r="K761" s="3"/>
    </row>
    <row r="762" spans="1:11" x14ac:dyDescent="0.25">
      <c r="A762" s="3" t="s">
        <v>11</v>
      </c>
      <c r="B762" s="3" t="str">
        <f>"9780071787741"</f>
        <v>9780071787741</v>
      </c>
      <c r="C762" s="3" t="s">
        <v>2681</v>
      </c>
      <c r="D762" s="3" t="s">
        <v>1980</v>
      </c>
      <c r="E762" s="3" t="s">
        <v>14</v>
      </c>
      <c r="F762" s="3">
        <v>2013</v>
      </c>
      <c r="G762" s="4">
        <v>41332</v>
      </c>
      <c r="H762" s="3" t="s">
        <v>117</v>
      </c>
      <c r="I762" s="3" t="s">
        <v>118</v>
      </c>
      <c r="J762" s="3" t="s">
        <v>2682</v>
      </c>
      <c r="K762" s="3"/>
    </row>
    <row r="763" spans="1:11" x14ac:dyDescent="0.25">
      <c r="A763" s="3" t="s">
        <v>11</v>
      </c>
      <c r="B763" s="3" t="str">
        <f>"9781259584428"</f>
        <v>9781259584428</v>
      </c>
      <c r="C763" s="3" t="s">
        <v>2683</v>
      </c>
      <c r="D763" s="3" t="s">
        <v>738</v>
      </c>
      <c r="E763" s="3" t="s">
        <v>14</v>
      </c>
      <c r="F763" s="3">
        <v>2017</v>
      </c>
      <c r="G763" s="4">
        <v>42915</v>
      </c>
      <c r="H763" s="3" t="s">
        <v>113</v>
      </c>
      <c r="I763" s="3" t="s">
        <v>27</v>
      </c>
      <c r="J763" s="3" t="s">
        <v>2684</v>
      </c>
      <c r="K763" s="3"/>
    </row>
    <row r="764" spans="1:11" x14ac:dyDescent="0.25">
      <c r="A764" s="3" t="s">
        <v>11</v>
      </c>
      <c r="B764" s="3" t="str">
        <f>"9781259861550"</f>
        <v>9781259861550</v>
      </c>
      <c r="C764" s="3" t="s">
        <v>2685</v>
      </c>
      <c r="D764" s="3" t="s">
        <v>2686</v>
      </c>
      <c r="E764" s="3" t="s">
        <v>14</v>
      </c>
      <c r="F764" s="3">
        <v>2019</v>
      </c>
      <c r="G764" s="4">
        <v>43762</v>
      </c>
      <c r="H764" s="3" t="s">
        <v>2131</v>
      </c>
      <c r="I764" s="3" t="s">
        <v>2132</v>
      </c>
      <c r="J764" s="3" t="s">
        <v>2687</v>
      </c>
      <c r="K764" s="3"/>
    </row>
    <row r="765" spans="1:11" x14ac:dyDescent="0.25">
      <c r="A765" s="3" t="s">
        <v>11</v>
      </c>
      <c r="B765" s="3" t="str">
        <f>"9780070527997"</f>
        <v>9780070527997</v>
      </c>
      <c r="C765" s="3" t="s">
        <v>2688</v>
      </c>
      <c r="D765" s="3" t="s">
        <v>1125</v>
      </c>
      <c r="E765" s="3" t="s">
        <v>14</v>
      </c>
      <c r="F765" s="3">
        <v>2004</v>
      </c>
      <c r="G765" s="4">
        <v>41983</v>
      </c>
      <c r="H765" s="3"/>
      <c r="I765" s="3"/>
      <c r="J765" s="3" t="s">
        <v>2689</v>
      </c>
      <c r="K765" s="3"/>
    </row>
    <row r="766" spans="1:11" x14ac:dyDescent="0.25">
      <c r="A766" s="3" t="s">
        <v>11</v>
      </c>
      <c r="B766" s="3" t="str">
        <f>"9780071842372"</f>
        <v>9780071842372</v>
      </c>
      <c r="C766" s="3" t="s">
        <v>2690</v>
      </c>
      <c r="D766" s="3" t="s">
        <v>2691</v>
      </c>
      <c r="E766" s="3" t="s">
        <v>14</v>
      </c>
      <c r="F766" s="3">
        <v>2016</v>
      </c>
      <c r="G766" s="4">
        <v>42394</v>
      </c>
      <c r="H766" s="3" t="s">
        <v>41</v>
      </c>
      <c r="I766" s="3" t="s">
        <v>42</v>
      </c>
      <c r="J766" s="3" t="s">
        <v>2692</v>
      </c>
      <c r="K766" s="3"/>
    </row>
    <row r="767" spans="1:11" x14ac:dyDescent="0.25">
      <c r="A767" s="3" t="s">
        <v>11</v>
      </c>
      <c r="B767" s="3" t="str">
        <f>"9781260135626"</f>
        <v>9781260135626</v>
      </c>
      <c r="C767" s="3" t="s">
        <v>2693</v>
      </c>
      <c r="D767" s="3" t="s">
        <v>2694</v>
      </c>
      <c r="E767" s="3" t="s">
        <v>14</v>
      </c>
      <c r="F767" s="3">
        <v>2018</v>
      </c>
      <c r="G767" s="4">
        <v>43432</v>
      </c>
      <c r="H767" s="3" t="s">
        <v>178</v>
      </c>
      <c r="I767" s="3" t="s">
        <v>140</v>
      </c>
      <c r="J767" s="3" t="s">
        <v>2695</v>
      </c>
      <c r="K767" s="3"/>
    </row>
    <row r="768" spans="1:11" x14ac:dyDescent="0.25">
      <c r="A768" s="3" t="s">
        <v>11</v>
      </c>
      <c r="B768" s="3" t="str">
        <f>"9781260132236"</f>
        <v>9781260132236</v>
      </c>
      <c r="C768" s="3" t="s">
        <v>2696</v>
      </c>
      <c r="D768" s="3" t="s">
        <v>2697</v>
      </c>
      <c r="E768" s="3" t="s">
        <v>14</v>
      </c>
      <c r="F768" s="3">
        <v>2019</v>
      </c>
      <c r="G768" s="4">
        <v>43732</v>
      </c>
      <c r="H768" s="3" t="s">
        <v>2698</v>
      </c>
      <c r="I768" s="3" t="s">
        <v>691</v>
      </c>
      <c r="J768" s="3" t="s">
        <v>2699</v>
      </c>
      <c r="K768" s="3"/>
    </row>
    <row r="769" spans="1:11" x14ac:dyDescent="0.25">
      <c r="A769" s="3" t="s">
        <v>11</v>
      </c>
      <c r="B769" s="3" t="str">
        <f>"9781260456882"</f>
        <v>9781260456882</v>
      </c>
      <c r="C769" s="3" t="s">
        <v>2700</v>
      </c>
      <c r="D769" s="3" t="s">
        <v>2701</v>
      </c>
      <c r="E769" s="3" t="s">
        <v>14</v>
      </c>
      <c r="F769" s="3">
        <v>2021</v>
      </c>
      <c r="G769" s="4">
        <v>44433</v>
      </c>
      <c r="H769" s="3" t="s">
        <v>2702</v>
      </c>
      <c r="I769" s="3" t="s">
        <v>22</v>
      </c>
      <c r="J769" s="3" t="s">
        <v>2703</v>
      </c>
      <c r="K769" s="3"/>
    </row>
    <row r="770" spans="1:11" x14ac:dyDescent="0.25">
      <c r="A770" s="3" t="s">
        <v>11</v>
      </c>
      <c r="B770" s="3" t="str">
        <f>"9781259584275"</f>
        <v>9781259584275</v>
      </c>
      <c r="C770" s="3" t="s">
        <v>2704</v>
      </c>
      <c r="D770" s="3" t="s">
        <v>2125</v>
      </c>
      <c r="E770" s="3" t="s">
        <v>14</v>
      </c>
      <c r="F770" s="3">
        <v>2016</v>
      </c>
      <c r="G770" s="4">
        <v>42642</v>
      </c>
      <c r="H770" s="3" t="s">
        <v>26</v>
      </c>
      <c r="I770" s="3" t="s">
        <v>27</v>
      </c>
      <c r="J770" s="3" t="s">
        <v>2705</v>
      </c>
      <c r="K770" s="3"/>
    </row>
    <row r="771" spans="1:11" x14ac:dyDescent="0.25">
      <c r="A771" s="3" t="s">
        <v>11</v>
      </c>
      <c r="B771" s="3" t="str">
        <f>"9781260010534"</f>
        <v>9781260010534</v>
      </c>
      <c r="C771" s="3" t="s">
        <v>2706</v>
      </c>
      <c r="D771" s="3" t="s">
        <v>2707</v>
      </c>
      <c r="E771" s="3" t="s">
        <v>14</v>
      </c>
      <c r="F771" s="3">
        <v>2018</v>
      </c>
      <c r="G771" s="4">
        <v>43888</v>
      </c>
      <c r="H771" s="3" t="s">
        <v>104</v>
      </c>
      <c r="I771" s="3" t="s">
        <v>104</v>
      </c>
      <c r="J771" s="3" t="s">
        <v>2708</v>
      </c>
      <c r="K771" s="3"/>
    </row>
    <row r="772" spans="1:11" x14ac:dyDescent="0.25">
      <c r="A772" s="3" t="s">
        <v>11</v>
      </c>
      <c r="B772" s="3" t="str">
        <f>"9781260454208"</f>
        <v>9781260454208</v>
      </c>
      <c r="C772" s="3" t="s">
        <v>2709</v>
      </c>
      <c r="D772" s="3" t="s">
        <v>2710</v>
      </c>
      <c r="E772" s="3" t="s">
        <v>14</v>
      </c>
      <c r="F772" s="3">
        <v>2020</v>
      </c>
      <c r="G772" s="4">
        <v>43921</v>
      </c>
      <c r="H772" s="3" t="s">
        <v>104</v>
      </c>
      <c r="I772" s="3" t="s">
        <v>104</v>
      </c>
      <c r="J772" s="3" t="s">
        <v>2711</v>
      </c>
      <c r="K772" s="3"/>
    </row>
    <row r="773" spans="1:11" x14ac:dyDescent="0.25">
      <c r="A773" s="3" t="s">
        <v>11</v>
      </c>
      <c r="B773" s="3" t="str">
        <f>"9781260456639"</f>
        <v>9781260456639</v>
      </c>
      <c r="C773" s="3" t="s">
        <v>2712</v>
      </c>
      <c r="D773" s="3" t="s">
        <v>2713</v>
      </c>
      <c r="E773" s="3" t="s">
        <v>14</v>
      </c>
      <c r="F773" s="3">
        <v>2020</v>
      </c>
      <c r="G773" s="4">
        <v>43857</v>
      </c>
      <c r="H773" s="3" t="s">
        <v>2714</v>
      </c>
      <c r="I773" s="3" t="s">
        <v>773</v>
      </c>
      <c r="J773" s="3" t="s">
        <v>2715</v>
      </c>
      <c r="K773" s="3"/>
    </row>
    <row r="774" spans="1:11" x14ac:dyDescent="0.25">
      <c r="A774" s="3" t="s">
        <v>11</v>
      </c>
      <c r="B774" s="3" t="str">
        <f>"9780071835206"</f>
        <v>9780071835206</v>
      </c>
      <c r="C774" s="3" t="s">
        <v>2716</v>
      </c>
      <c r="D774" s="3" t="s">
        <v>1122</v>
      </c>
      <c r="E774" s="3" t="s">
        <v>14</v>
      </c>
      <c r="F774" s="3">
        <v>2015</v>
      </c>
      <c r="G774" s="4">
        <v>42181</v>
      </c>
      <c r="H774" s="3" t="s">
        <v>2717</v>
      </c>
      <c r="I774" s="3" t="s">
        <v>507</v>
      </c>
      <c r="J774" s="3" t="s">
        <v>2718</v>
      </c>
      <c r="K774" s="3"/>
    </row>
    <row r="775" spans="1:11" x14ac:dyDescent="0.25">
      <c r="A775" s="3" t="s">
        <v>11</v>
      </c>
      <c r="B775" s="3" t="str">
        <f>"9781260108385"</f>
        <v>9781260108385</v>
      </c>
      <c r="C775" s="3" t="s">
        <v>2719</v>
      </c>
      <c r="D775" s="3" t="s">
        <v>2382</v>
      </c>
      <c r="E775" s="3" t="s">
        <v>14</v>
      </c>
      <c r="F775" s="3">
        <v>2018</v>
      </c>
      <c r="G775" s="4">
        <v>43328</v>
      </c>
      <c r="H775" s="3" t="s">
        <v>2720</v>
      </c>
      <c r="I775" s="3" t="s">
        <v>1496</v>
      </c>
      <c r="J775" s="3" t="s">
        <v>2721</v>
      </c>
      <c r="K775" s="3"/>
    </row>
    <row r="776" spans="1:11" x14ac:dyDescent="0.25">
      <c r="A776" s="3" t="s">
        <v>11</v>
      </c>
      <c r="B776" s="3" t="str">
        <f>"9780071835732"</f>
        <v>9780071835732</v>
      </c>
      <c r="C776" s="3" t="s">
        <v>2722</v>
      </c>
      <c r="D776" s="3" t="s">
        <v>2236</v>
      </c>
      <c r="E776" s="3" t="s">
        <v>14</v>
      </c>
      <c r="F776" s="3">
        <v>2015</v>
      </c>
      <c r="G776" s="4">
        <v>42244</v>
      </c>
      <c r="H776" s="3" t="s">
        <v>2723</v>
      </c>
      <c r="I776" s="3" t="s">
        <v>1090</v>
      </c>
      <c r="J776" s="3" t="s">
        <v>2724</v>
      </c>
      <c r="K776" s="3"/>
    </row>
    <row r="777" spans="1:11" x14ac:dyDescent="0.25">
      <c r="A777" s="3" t="s">
        <v>11</v>
      </c>
      <c r="B777" s="3" t="str">
        <f>"9781259644696"</f>
        <v>9781259644696</v>
      </c>
      <c r="C777" s="3" t="s">
        <v>2725</v>
      </c>
      <c r="D777" s="3" t="s">
        <v>2726</v>
      </c>
      <c r="E777" s="3" t="s">
        <v>14</v>
      </c>
      <c r="F777" s="3">
        <v>2019</v>
      </c>
      <c r="G777" s="4">
        <v>43552</v>
      </c>
      <c r="H777" s="3" t="s">
        <v>397</v>
      </c>
      <c r="I777" s="3" t="s">
        <v>27</v>
      </c>
      <c r="J777" s="3" t="s">
        <v>2727</v>
      </c>
      <c r="K777" s="3"/>
    </row>
    <row r="778" spans="1:11" x14ac:dyDescent="0.25">
      <c r="A778" s="3" t="s">
        <v>11</v>
      </c>
      <c r="B778" s="3" t="str">
        <f>"9781259644252"</f>
        <v>9781259644252</v>
      </c>
      <c r="C778" s="3" t="s">
        <v>2728</v>
      </c>
      <c r="D778" s="3" t="s">
        <v>2729</v>
      </c>
      <c r="E778" s="3" t="s">
        <v>14</v>
      </c>
      <c r="F778" s="3">
        <v>2017</v>
      </c>
      <c r="G778" s="4">
        <v>42712</v>
      </c>
      <c r="H778" s="3" t="s">
        <v>41</v>
      </c>
      <c r="I778" s="3" t="s">
        <v>42</v>
      </c>
      <c r="J778" s="3" t="s">
        <v>2730</v>
      </c>
      <c r="K778" s="3"/>
    </row>
    <row r="779" spans="1:11" x14ac:dyDescent="0.25">
      <c r="A779" s="3" t="s">
        <v>11</v>
      </c>
      <c r="B779" s="3" t="str">
        <f>"9781259860423"</f>
        <v>9781259860423</v>
      </c>
      <c r="C779" s="3" t="s">
        <v>2731</v>
      </c>
      <c r="D779" s="3" t="s">
        <v>2732</v>
      </c>
      <c r="E779" s="3" t="s">
        <v>14</v>
      </c>
      <c r="F779" s="3">
        <v>2017</v>
      </c>
      <c r="G779" s="4">
        <v>43300</v>
      </c>
      <c r="H779" s="3" t="s">
        <v>2733</v>
      </c>
      <c r="I779" s="3" t="s">
        <v>1090</v>
      </c>
      <c r="J779" s="3" t="s">
        <v>2734</v>
      </c>
      <c r="K779" s="3"/>
    </row>
    <row r="780" spans="1:11" x14ac:dyDescent="0.25">
      <c r="A780" s="3" t="s">
        <v>11</v>
      </c>
      <c r="B780" s="3" t="str">
        <f>"9781260135268"</f>
        <v>9781260135268</v>
      </c>
      <c r="C780" s="3" t="s">
        <v>2735</v>
      </c>
      <c r="D780" s="3" t="s">
        <v>2736</v>
      </c>
      <c r="E780" s="3" t="s">
        <v>14</v>
      </c>
      <c r="F780" s="3">
        <v>2020</v>
      </c>
      <c r="G780" s="4">
        <v>43823</v>
      </c>
      <c r="H780" s="3" t="s">
        <v>895</v>
      </c>
      <c r="I780" s="3" t="s">
        <v>773</v>
      </c>
      <c r="J780" s="3" t="s">
        <v>2737</v>
      </c>
      <c r="K780" s="3"/>
    </row>
    <row r="781" spans="1:11" x14ac:dyDescent="0.25">
      <c r="A781" s="3" t="s">
        <v>11</v>
      </c>
      <c r="B781" s="3" t="str">
        <f>"9780071766395"</f>
        <v>9780071766395</v>
      </c>
      <c r="C781" s="3" t="s">
        <v>2738</v>
      </c>
      <c r="D781" s="3" t="s">
        <v>2739</v>
      </c>
      <c r="E781" s="3" t="s">
        <v>14</v>
      </c>
      <c r="F781" s="3">
        <v>2012</v>
      </c>
      <c r="G781" s="4">
        <v>41450</v>
      </c>
      <c r="H781" s="3" t="s">
        <v>405</v>
      </c>
      <c r="I781" s="3" t="s">
        <v>67</v>
      </c>
      <c r="J781" s="3" t="s">
        <v>2740</v>
      </c>
      <c r="K781" s="3"/>
    </row>
    <row r="782" spans="1:11" x14ac:dyDescent="0.25">
      <c r="A782" s="3" t="s">
        <v>11</v>
      </c>
      <c r="B782" s="3" t="str">
        <f>"9780071790222"</f>
        <v>9780071790222</v>
      </c>
      <c r="C782" s="3" t="s">
        <v>2741</v>
      </c>
      <c r="D782" s="3" t="s">
        <v>2742</v>
      </c>
      <c r="E782" s="3" t="s">
        <v>14</v>
      </c>
      <c r="F782" s="3">
        <v>2013</v>
      </c>
      <c r="G782" s="4">
        <v>41622</v>
      </c>
      <c r="H782" s="3" t="s">
        <v>1557</v>
      </c>
      <c r="I782" s="3" t="s">
        <v>1558</v>
      </c>
      <c r="J782" s="3" t="s">
        <v>2743</v>
      </c>
      <c r="K782" s="3"/>
    </row>
    <row r="783" spans="1:11" x14ac:dyDescent="0.25">
      <c r="A783" s="3" t="s">
        <v>11</v>
      </c>
      <c r="B783" s="3" t="str">
        <f>"9781260122251"</f>
        <v>9781260122251</v>
      </c>
      <c r="C783" s="3" t="s">
        <v>2744</v>
      </c>
      <c r="D783" s="3" t="s">
        <v>2745</v>
      </c>
      <c r="E783" s="3" t="s">
        <v>14</v>
      </c>
      <c r="F783" s="3">
        <v>2018</v>
      </c>
      <c r="G783" s="4">
        <v>43369</v>
      </c>
      <c r="H783" s="3" t="s">
        <v>2746</v>
      </c>
      <c r="I783" s="3" t="s">
        <v>2747</v>
      </c>
      <c r="J783" s="3" t="s">
        <v>2748</v>
      </c>
      <c r="K783" s="3"/>
    </row>
    <row r="784" spans="1:11" x14ac:dyDescent="0.25">
      <c r="A784" s="3" t="s">
        <v>11</v>
      </c>
      <c r="B784" s="3" t="str">
        <f>"9780071798426"</f>
        <v>9780071798426</v>
      </c>
      <c r="C784" s="3" t="s">
        <v>2749</v>
      </c>
      <c r="D784" s="3" t="s">
        <v>455</v>
      </c>
      <c r="E784" s="3" t="s">
        <v>14</v>
      </c>
      <c r="F784" s="3">
        <v>2014</v>
      </c>
      <c r="G784" s="4">
        <v>41653</v>
      </c>
      <c r="H784" s="3" t="s">
        <v>2750</v>
      </c>
      <c r="I784" s="3" t="s">
        <v>2751</v>
      </c>
      <c r="J784" s="3" t="s">
        <v>2752</v>
      </c>
      <c r="K784" s="3"/>
    </row>
    <row r="785" spans="1:11" x14ac:dyDescent="0.25">
      <c r="A785" s="3" t="s">
        <v>11</v>
      </c>
      <c r="B785" s="3" t="str">
        <f>"9781259861901"</f>
        <v>9781259861901</v>
      </c>
      <c r="C785" s="3" t="s">
        <v>2753</v>
      </c>
      <c r="D785" s="3" t="s">
        <v>2754</v>
      </c>
      <c r="E785" s="3" t="s">
        <v>14</v>
      </c>
      <c r="F785" s="3">
        <v>2019</v>
      </c>
      <c r="G785" s="4">
        <v>43455</v>
      </c>
      <c r="H785" s="3" t="s">
        <v>2755</v>
      </c>
      <c r="I785" s="3" t="s">
        <v>2756</v>
      </c>
      <c r="J785" s="3" t="s">
        <v>2757</v>
      </c>
      <c r="K785" s="3"/>
    </row>
    <row r="786" spans="1:11" x14ac:dyDescent="0.25">
      <c r="A786" s="3" t="s">
        <v>11</v>
      </c>
      <c r="B786" s="3" t="str">
        <f>"9781260116434"</f>
        <v>9781260116434</v>
      </c>
      <c r="C786" s="3" t="s">
        <v>2758</v>
      </c>
      <c r="D786" s="3" t="s">
        <v>2759</v>
      </c>
      <c r="E786" s="3" t="s">
        <v>14</v>
      </c>
      <c r="F786" s="3">
        <v>2018</v>
      </c>
      <c r="G786" s="4">
        <v>43300</v>
      </c>
      <c r="H786" s="3" t="s">
        <v>2760</v>
      </c>
      <c r="I786" s="3" t="s">
        <v>220</v>
      </c>
      <c r="J786" s="3" t="s">
        <v>2761</v>
      </c>
      <c r="K786" s="3"/>
    </row>
    <row r="787" spans="1:11" x14ac:dyDescent="0.25">
      <c r="A787" s="3" t="s">
        <v>11</v>
      </c>
      <c r="B787" s="3" t="str">
        <f>"9781260132366"</f>
        <v>9781260132366</v>
      </c>
      <c r="C787" s="3" t="s">
        <v>2762</v>
      </c>
      <c r="D787" s="3" t="s">
        <v>2763</v>
      </c>
      <c r="E787" s="3" t="s">
        <v>14</v>
      </c>
      <c r="F787" s="3">
        <v>2019</v>
      </c>
      <c r="G787" s="4">
        <v>44103</v>
      </c>
      <c r="H787" s="3" t="s">
        <v>2764</v>
      </c>
      <c r="I787" s="3" t="s">
        <v>535</v>
      </c>
      <c r="J787" s="3" t="s">
        <v>2765</v>
      </c>
      <c r="K787" s="3"/>
    </row>
    <row r="788" spans="1:11" x14ac:dyDescent="0.25">
      <c r="A788" s="3" t="s">
        <v>11</v>
      </c>
      <c r="B788" s="3" t="str">
        <f>"9780071836906"</f>
        <v>9780071836906</v>
      </c>
      <c r="C788" s="3" t="s">
        <v>2766</v>
      </c>
      <c r="D788" s="3" t="s">
        <v>2767</v>
      </c>
      <c r="E788" s="3" t="s">
        <v>14</v>
      </c>
      <c r="F788" s="3">
        <v>2015</v>
      </c>
      <c r="G788" s="4">
        <v>42153</v>
      </c>
      <c r="H788" s="3" t="s">
        <v>2768</v>
      </c>
      <c r="I788" s="3" t="s">
        <v>2769</v>
      </c>
      <c r="J788" s="3" t="s">
        <v>2770</v>
      </c>
      <c r="K788" s="3"/>
    </row>
    <row r="789" spans="1:11" x14ac:dyDescent="0.25">
      <c r="A789" s="3" t="s">
        <v>11</v>
      </c>
      <c r="B789" s="3" t="str">
        <f>"9781259837425"</f>
        <v>9781259837425</v>
      </c>
      <c r="C789" s="3" t="s">
        <v>2771</v>
      </c>
      <c r="D789" s="3" t="s">
        <v>2772</v>
      </c>
      <c r="E789" s="3" t="s">
        <v>14</v>
      </c>
      <c r="F789" s="3">
        <v>2017</v>
      </c>
      <c r="G789" s="4">
        <v>43400</v>
      </c>
      <c r="H789" s="3" t="s">
        <v>401</v>
      </c>
      <c r="I789" s="3" t="s">
        <v>47</v>
      </c>
      <c r="J789" s="3" t="s">
        <v>2773</v>
      </c>
      <c r="K789" s="3"/>
    </row>
    <row r="790" spans="1:11" x14ac:dyDescent="0.25">
      <c r="A790" s="3" t="s">
        <v>11</v>
      </c>
      <c r="B790" s="3" t="str">
        <f>"9780071767187"</f>
        <v>9780071767187</v>
      </c>
      <c r="C790" s="3" t="s">
        <v>2774</v>
      </c>
      <c r="D790" s="3" t="s">
        <v>2775</v>
      </c>
      <c r="E790" s="3" t="s">
        <v>14</v>
      </c>
      <c r="F790" s="3">
        <v>2012</v>
      </c>
      <c r="G790" s="4">
        <v>41303</v>
      </c>
      <c r="H790" s="3" t="s">
        <v>401</v>
      </c>
      <c r="I790" s="3" t="s">
        <v>47</v>
      </c>
      <c r="J790" s="3" t="s">
        <v>2776</v>
      </c>
      <c r="K790" s="3"/>
    </row>
    <row r="791" spans="1:11" x14ac:dyDescent="0.25">
      <c r="A791" s="3" t="s">
        <v>11</v>
      </c>
      <c r="B791" s="3" t="str">
        <f>"9780071782777"</f>
        <v>9780071782777</v>
      </c>
      <c r="C791" s="3" t="s">
        <v>2777</v>
      </c>
      <c r="D791" s="3" t="s">
        <v>990</v>
      </c>
      <c r="E791" s="3" t="s">
        <v>14</v>
      </c>
      <c r="F791" s="3">
        <v>2013</v>
      </c>
      <c r="G791" s="4">
        <v>42077</v>
      </c>
      <c r="H791" s="3" t="s">
        <v>2778</v>
      </c>
      <c r="I791" s="3" t="s">
        <v>42</v>
      </c>
      <c r="J791" s="3" t="s">
        <v>2779</v>
      </c>
      <c r="K791" s="3"/>
    </row>
    <row r="792" spans="1:11" x14ac:dyDescent="0.25">
      <c r="A792" s="3" t="s">
        <v>11</v>
      </c>
      <c r="B792" s="3" t="str">
        <f>"9780071822145"</f>
        <v>9780071822145</v>
      </c>
      <c r="C792" s="3" t="s">
        <v>2780</v>
      </c>
      <c r="D792" s="3" t="s">
        <v>2125</v>
      </c>
      <c r="E792" s="3" t="s">
        <v>14</v>
      </c>
      <c r="F792" s="3">
        <v>2014</v>
      </c>
      <c r="G792" s="4">
        <v>42037</v>
      </c>
      <c r="H792" s="3" t="s">
        <v>201</v>
      </c>
      <c r="I792" s="3" t="s">
        <v>27</v>
      </c>
      <c r="J792" s="3" t="s">
        <v>2781</v>
      </c>
      <c r="K792" s="3"/>
    </row>
    <row r="793" spans="1:11" x14ac:dyDescent="0.25">
      <c r="A793" s="3" t="s">
        <v>11</v>
      </c>
      <c r="B793" s="3" t="str">
        <f>"9781260456844"</f>
        <v>9781260456844</v>
      </c>
      <c r="C793" s="3" t="s">
        <v>2782</v>
      </c>
      <c r="D793" s="3" t="s">
        <v>2783</v>
      </c>
      <c r="E793" s="3" t="s">
        <v>14</v>
      </c>
      <c r="F793" s="3">
        <v>2019</v>
      </c>
      <c r="G793" s="4">
        <v>43699</v>
      </c>
      <c r="H793" s="3" t="s">
        <v>772</v>
      </c>
      <c r="I793" s="3" t="s">
        <v>773</v>
      </c>
      <c r="J793" s="3" t="s">
        <v>2784</v>
      </c>
      <c r="K793" s="3"/>
    </row>
    <row r="794" spans="1:11" x14ac:dyDescent="0.25">
      <c r="A794" s="3" t="s">
        <v>11</v>
      </c>
      <c r="B794" s="3" t="str">
        <f>"9781260458336"</f>
        <v>9781260458336</v>
      </c>
      <c r="C794" s="3" t="s">
        <v>2785</v>
      </c>
      <c r="D794" s="3" t="s">
        <v>2786</v>
      </c>
      <c r="E794" s="3" t="s">
        <v>14</v>
      </c>
      <c r="F794" s="3">
        <v>2021</v>
      </c>
      <c r="G794" s="4">
        <v>44224</v>
      </c>
      <c r="H794" s="3" t="s">
        <v>2787</v>
      </c>
      <c r="I794" s="3" t="s">
        <v>1173</v>
      </c>
      <c r="J794" s="3" t="s">
        <v>2788</v>
      </c>
      <c r="K794" s="3"/>
    </row>
    <row r="795" spans="1:11" x14ac:dyDescent="0.25">
      <c r="A795" s="3" t="s">
        <v>11</v>
      </c>
      <c r="B795" s="3" t="str">
        <f>"9781259643095"</f>
        <v>9781259643095</v>
      </c>
      <c r="C795" s="3" t="s">
        <v>2789</v>
      </c>
      <c r="D795" s="3" t="s">
        <v>2790</v>
      </c>
      <c r="E795" s="3" t="s">
        <v>14</v>
      </c>
      <c r="F795" s="3">
        <v>2017</v>
      </c>
      <c r="G795" s="4">
        <v>42915</v>
      </c>
      <c r="H795" s="3" t="s">
        <v>2791</v>
      </c>
      <c r="I795" s="3" t="s">
        <v>67</v>
      </c>
      <c r="J795" s="3" t="s">
        <v>2792</v>
      </c>
      <c r="K795" s="3"/>
    </row>
    <row r="796" spans="1:11" x14ac:dyDescent="0.25">
      <c r="A796" s="3" t="s">
        <v>11</v>
      </c>
      <c r="B796" s="3" t="str">
        <f>"9781260143560"</f>
        <v>9781260143560</v>
      </c>
      <c r="C796" s="3" t="s">
        <v>2793</v>
      </c>
      <c r="D796" s="3" t="s">
        <v>2362</v>
      </c>
      <c r="E796" s="3" t="s">
        <v>14</v>
      </c>
      <c r="F796" s="3">
        <v>2020</v>
      </c>
      <c r="G796" s="4">
        <v>43938</v>
      </c>
      <c r="H796" s="3" t="s">
        <v>113</v>
      </c>
      <c r="I796" s="3" t="s">
        <v>27</v>
      </c>
      <c r="J796" s="3" t="s">
        <v>2794</v>
      </c>
      <c r="K796" s="3"/>
    </row>
    <row r="797" spans="1:11" x14ac:dyDescent="0.25">
      <c r="A797" s="3" t="s">
        <v>11</v>
      </c>
      <c r="B797" s="3" t="str">
        <f>"9781260459999"</f>
        <v>9781260459999</v>
      </c>
      <c r="C797" s="3" t="s">
        <v>2795</v>
      </c>
      <c r="D797" s="3" t="s">
        <v>2796</v>
      </c>
      <c r="E797" s="3" t="s">
        <v>14</v>
      </c>
      <c r="F797" s="3">
        <v>2021</v>
      </c>
      <c r="G797" s="4">
        <v>44498</v>
      </c>
      <c r="H797" s="3" t="s">
        <v>2797</v>
      </c>
      <c r="I797" s="3" t="s">
        <v>154</v>
      </c>
      <c r="J797" s="3" t="s">
        <v>2798</v>
      </c>
      <c r="K797" s="3"/>
    </row>
    <row r="798" spans="1:11" x14ac:dyDescent="0.25">
      <c r="A798" s="3" t="s">
        <v>11</v>
      </c>
      <c r="B798" s="3" t="str">
        <f>"9780071841726"</f>
        <v>9780071841726</v>
      </c>
      <c r="C798" s="3" t="s">
        <v>2799</v>
      </c>
      <c r="D798" s="3" t="s">
        <v>2800</v>
      </c>
      <c r="E798" s="3" t="s">
        <v>14</v>
      </c>
      <c r="F798" s="3">
        <v>2019</v>
      </c>
      <c r="G798" s="4">
        <v>43616</v>
      </c>
      <c r="H798" s="3" t="s">
        <v>2801</v>
      </c>
      <c r="I798" s="3" t="s">
        <v>81</v>
      </c>
      <c r="J798" s="3" t="s">
        <v>2802</v>
      </c>
      <c r="K798" s="3"/>
    </row>
    <row r="799" spans="1:11" x14ac:dyDescent="0.25">
      <c r="A799" s="3" t="s">
        <v>11</v>
      </c>
      <c r="B799" s="3" t="str">
        <f>"9780071812221"</f>
        <v>9780071812221</v>
      </c>
      <c r="C799" s="3" t="s">
        <v>2803</v>
      </c>
      <c r="D799" s="3" t="s">
        <v>2804</v>
      </c>
      <c r="E799" s="3" t="s">
        <v>14</v>
      </c>
      <c r="F799" s="3">
        <v>2014</v>
      </c>
      <c r="G799" s="4">
        <v>41727</v>
      </c>
      <c r="H799" s="3" t="s">
        <v>1500</v>
      </c>
      <c r="I799" s="3" t="s">
        <v>1501</v>
      </c>
      <c r="J799" s="3" t="s">
        <v>2805</v>
      </c>
      <c r="K799" s="3"/>
    </row>
    <row r="800" spans="1:11" x14ac:dyDescent="0.25">
      <c r="A800" s="3" t="s">
        <v>11</v>
      </c>
      <c r="B800" s="3" t="str">
        <f>"9781259641336"</f>
        <v>9781259641336</v>
      </c>
      <c r="C800" s="3" t="s">
        <v>2806</v>
      </c>
      <c r="D800" s="3" t="s">
        <v>2807</v>
      </c>
      <c r="E800" s="3" t="s">
        <v>14</v>
      </c>
      <c r="F800" s="3">
        <v>2017</v>
      </c>
      <c r="G800" s="4">
        <v>42727</v>
      </c>
      <c r="H800" s="3" t="s">
        <v>2808</v>
      </c>
      <c r="I800" s="3" t="s">
        <v>220</v>
      </c>
      <c r="J800" s="3" t="s">
        <v>2809</v>
      </c>
      <c r="K800" s="3"/>
    </row>
    <row r="801" spans="1:11" x14ac:dyDescent="0.25">
      <c r="A801" s="3" t="s">
        <v>11</v>
      </c>
      <c r="B801" s="3" t="str">
        <f>"9781260453782"</f>
        <v>9781260453782</v>
      </c>
      <c r="C801" s="3" t="s">
        <v>2810</v>
      </c>
      <c r="D801" s="3" t="s">
        <v>2811</v>
      </c>
      <c r="E801" s="3" t="s">
        <v>14</v>
      </c>
      <c r="F801" s="3">
        <v>2020</v>
      </c>
      <c r="G801" s="4">
        <v>43921</v>
      </c>
      <c r="H801" s="3" t="s">
        <v>2812</v>
      </c>
      <c r="I801" s="3" t="s">
        <v>149</v>
      </c>
      <c r="J801" s="3" t="s">
        <v>2813</v>
      </c>
      <c r="K801" s="3"/>
    </row>
    <row r="802" spans="1:11" x14ac:dyDescent="0.25">
      <c r="A802" s="3" t="s">
        <v>11</v>
      </c>
      <c r="B802" s="3" t="str">
        <f>"9781260452334"</f>
        <v>9781260452334</v>
      </c>
      <c r="C802" s="3" t="s">
        <v>2814</v>
      </c>
      <c r="D802" s="3" t="s">
        <v>2815</v>
      </c>
      <c r="E802" s="3" t="s">
        <v>14</v>
      </c>
      <c r="F802" s="3">
        <v>2021</v>
      </c>
      <c r="G802" s="4">
        <v>44372</v>
      </c>
      <c r="H802" s="3" t="s">
        <v>178</v>
      </c>
      <c r="I802" s="3" t="s">
        <v>140</v>
      </c>
      <c r="J802" s="3" t="s">
        <v>2816</v>
      </c>
      <c r="K802" s="3"/>
    </row>
    <row r="803" spans="1:11" x14ac:dyDescent="0.25">
      <c r="A803" s="3" t="s">
        <v>11</v>
      </c>
      <c r="B803" s="3" t="str">
        <f>"9781260460254"</f>
        <v>9781260460254</v>
      </c>
      <c r="C803" s="3" t="s">
        <v>2817</v>
      </c>
      <c r="D803" s="3" t="s">
        <v>2818</v>
      </c>
      <c r="E803" s="3" t="s">
        <v>14</v>
      </c>
      <c r="F803" s="3">
        <v>2021</v>
      </c>
      <c r="G803" s="4">
        <v>44127</v>
      </c>
      <c r="H803" s="3" t="s">
        <v>899</v>
      </c>
      <c r="I803" s="3" t="s">
        <v>27</v>
      </c>
      <c r="J803" s="3" t="s">
        <v>2819</v>
      </c>
      <c r="K803" s="3"/>
    </row>
    <row r="804" spans="1:11" x14ac:dyDescent="0.25">
      <c r="A804" s="3" t="s">
        <v>11</v>
      </c>
      <c r="B804" s="3" t="str">
        <f>"9780071743891"</f>
        <v>9780071743891</v>
      </c>
      <c r="C804" s="3" t="s">
        <v>2820</v>
      </c>
      <c r="D804" s="3" t="s">
        <v>2821</v>
      </c>
      <c r="E804" s="3" t="s">
        <v>14</v>
      </c>
      <c r="F804" s="3">
        <v>2011</v>
      </c>
      <c r="G804" s="4">
        <v>41256</v>
      </c>
      <c r="H804" s="3" t="s">
        <v>2822</v>
      </c>
      <c r="I804" s="3" t="s">
        <v>72</v>
      </c>
      <c r="J804" s="3" t="s">
        <v>2823</v>
      </c>
      <c r="K804" s="3"/>
    </row>
    <row r="805" spans="1:11" x14ac:dyDescent="0.25">
      <c r="A805" s="3" t="s">
        <v>11</v>
      </c>
      <c r="B805" s="3" t="str">
        <f>"9780071818698"</f>
        <v>9780071818698</v>
      </c>
      <c r="C805" s="3" t="s">
        <v>2824</v>
      </c>
      <c r="D805" s="3" t="s">
        <v>2003</v>
      </c>
      <c r="E805" s="3" t="s">
        <v>14</v>
      </c>
      <c r="F805" s="3">
        <v>2014</v>
      </c>
      <c r="G805" s="4">
        <v>44183</v>
      </c>
      <c r="H805" s="3" t="s">
        <v>467</v>
      </c>
      <c r="I805" s="3" t="s">
        <v>118</v>
      </c>
      <c r="J805" s="3" t="s">
        <v>2825</v>
      </c>
      <c r="K805" s="3"/>
    </row>
    <row r="806" spans="1:11" x14ac:dyDescent="0.25">
      <c r="A806" s="3" t="s">
        <v>11</v>
      </c>
      <c r="B806" s="3" t="str">
        <f>"9781259641978"</f>
        <v>9781259641978</v>
      </c>
      <c r="C806" s="3" t="s">
        <v>2826</v>
      </c>
      <c r="D806" s="3" t="s">
        <v>2827</v>
      </c>
      <c r="E806" s="3" t="s">
        <v>14</v>
      </c>
      <c r="F806" s="3">
        <v>2019</v>
      </c>
      <c r="G806" s="4">
        <v>43594</v>
      </c>
      <c r="H806" s="3" t="s">
        <v>2828</v>
      </c>
      <c r="I806" s="3" t="s">
        <v>67</v>
      </c>
      <c r="J806" s="3" t="s">
        <v>2829</v>
      </c>
      <c r="K806" s="3"/>
    </row>
    <row r="807" spans="1:11" x14ac:dyDescent="0.25">
      <c r="A807" s="3" t="s">
        <v>11</v>
      </c>
      <c r="B807" s="3" t="str">
        <f>"9781259642586"</f>
        <v>9781259642586</v>
      </c>
      <c r="C807" s="3" t="s">
        <v>2830</v>
      </c>
      <c r="D807" s="3" t="s">
        <v>2239</v>
      </c>
      <c r="E807" s="3" t="s">
        <v>14</v>
      </c>
      <c r="F807" s="3">
        <v>2018</v>
      </c>
      <c r="G807" s="4">
        <v>43221</v>
      </c>
      <c r="H807" s="3" t="s">
        <v>27</v>
      </c>
      <c r="I807" s="3" t="s">
        <v>27</v>
      </c>
      <c r="J807" s="3" t="s">
        <v>2831</v>
      </c>
      <c r="K807" s="3"/>
    </row>
    <row r="808" spans="1:11" x14ac:dyDescent="0.25">
      <c r="A808" s="3" t="s">
        <v>11</v>
      </c>
      <c r="B808" s="3" t="str">
        <f>"9781260441512"</f>
        <v>9781260441512</v>
      </c>
      <c r="C808" s="3" t="s">
        <v>2832</v>
      </c>
      <c r="D808" s="3" t="s">
        <v>2833</v>
      </c>
      <c r="E808" s="3" t="s">
        <v>14</v>
      </c>
      <c r="F808" s="3">
        <v>2019</v>
      </c>
      <c r="G808" s="4">
        <v>44061</v>
      </c>
      <c r="H808" s="3" t="s">
        <v>2834</v>
      </c>
      <c r="I808" s="3" t="s">
        <v>535</v>
      </c>
      <c r="J808" s="3" t="s">
        <v>2835</v>
      </c>
      <c r="K808" s="3"/>
    </row>
    <row r="809" spans="1:11" x14ac:dyDescent="0.25">
      <c r="A809" s="3" t="s">
        <v>11</v>
      </c>
      <c r="B809" s="3" t="str">
        <f>"9781260117608"</f>
        <v>9781260117608</v>
      </c>
      <c r="C809" s="3" t="s">
        <v>2836</v>
      </c>
      <c r="D809" s="3" t="s">
        <v>2837</v>
      </c>
      <c r="E809" s="3" t="s">
        <v>14</v>
      </c>
      <c r="F809" s="3">
        <v>2018</v>
      </c>
      <c r="G809" s="4">
        <v>43398</v>
      </c>
      <c r="H809" s="3" t="s">
        <v>2838</v>
      </c>
      <c r="I809" s="3" t="s">
        <v>2839</v>
      </c>
      <c r="J809" s="3" t="s">
        <v>2840</v>
      </c>
      <c r="K809" s="3"/>
    </row>
    <row r="810" spans="1:11" x14ac:dyDescent="0.25">
      <c r="A810" s="3" t="s">
        <v>11</v>
      </c>
      <c r="B810" s="3" t="str">
        <f>"9780071817660"</f>
        <v>9780071817660</v>
      </c>
      <c r="C810" s="3" t="s">
        <v>2841</v>
      </c>
      <c r="D810" s="3" t="s">
        <v>2842</v>
      </c>
      <c r="E810" s="3" t="s">
        <v>14</v>
      </c>
      <c r="F810" s="3">
        <v>2014</v>
      </c>
      <c r="G810" s="4">
        <v>41635</v>
      </c>
      <c r="H810" s="3" t="s">
        <v>2843</v>
      </c>
      <c r="I810" s="3" t="s">
        <v>47</v>
      </c>
      <c r="J810" s="3" t="s">
        <v>2844</v>
      </c>
      <c r="K810" s="3"/>
    </row>
    <row r="811" spans="1:11" x14ac:dyDescent="0.25">
      <c r="A811" s="3" t="s">
        <v>11</v>
      </c>
      <c r="B811" s="3" t="str">
        <f>"9781259586125"</f>
        <v>9781259586125</v>
      </c>
      <c r="C811" s="3" t="s">
        <v>2845</v>
      </c>
      <c r="D811" s="3" t="s">
        <v>2846</v>
      </c>
      <c r="E811" s="3" t="s">
        <v>14</v>
      </c>
      <c r="F811" s="3">
        <v>2015</v>
      </c>
      <c r="G811" s="4">
        <v>42306</v>
      </c>
      <c r="H811" s="3" t="s">
        <v>2847</v>
      </c>
      <c r="I811" s="3" t="s">
        <v>67</v>
      </c>
      <c r="J811" s="3" t="s">
        <v>2848</v>
      </c>
      <c r="K811" s="3"/>
    </row>
    <row r="812" spans="1:11" x14ac:dyDescent="0.25">
      <c r="A812" s="3" t="s">
        <v>11</v>
      </c>
      <c r="B812" s="3" t="str">
        <f>"9781260135909"</f>
        <v>9781260135909</v>
      </c>
      <c r="C812" s="3" t="s">
        <v>2849</v>
      </c>
      <c r="D812" s="3" t="s">
        <v>2850</v>
      </c>
      <c r="E812" s="3" t="s">
        <v>14</v>
      </c>
      <c r="F812" s="3">
        <v>2019</v>
      </c>
      <c r="G812" s="4">
        <v>43591</v>
      </c>
      <c r="H812" s="3" t="s">
        <v>2851</v>
      </c>
      <c r="I812" s="3" t="s">
        <v>37</v>
      </c>
      <c r="J812" s="3" t="s">
        <v>2852</v>
      </c>
      <c r="K812" s="3"/>
    </row>
    <row r="813" spans="1:11" x14ac:dyDescent="0.25">
      <c r="A813" s="3" t="s">
        <v>11</v>
      </c>
      <c r="B813" s="3" t="str">
        <f>"9780071741675"</f>
        <v>9780071741675</v>
      </c>
      <c r="C813" s="3" t="s">
        <v>2853</v>
      </c>
      <c r="D813" s="3" t="s">
        <v>2854</v>
      </c>
      <c r="E813" s="3" t="s">
        <v>14</v>
      </c>
      <c r="F813" s="3">
        <v>2011</v>
      </c>
      <c r="G813" s="4">
        <v>42273</v>
      </c>
      <c r="H813" s="3" t="s">
        <v>2855</v>
      </c>
      <c r="I813" s="3" t="s">
        <v>42</v>
      </c>
      <c r="J813" s="3" t="s">
        <v>2856</v>
      </c>
      <c r="K813" s="3"/>
    </row>
    <row r="814" spans="1:11" x14ac:dyDescent="0.25">
      <c r="A814" s="3" t="s">
        <v>11</v>
      </c>
      <c r="B814" s="3" t="str">
        <f>"9780071743853"</f>
        <v>9780071743853</v>
      </c>
      <c r="C814" s="3" t="s">
        <v>2857</v>
      </c>
      <c r="D814" s="3" t="s">
        <v>2858</v>
      </c>
      <c r="E814" s="3" t="s">
        <v>14</v>
      </c>
      <c r="F814" s="3">
        <v>2012</v>
      </c>
      <c r="G814" s="4">
        <v>41851</v>
      </c>
      <c r="H814" s="3" t="s">
        <v>1748</v>
      </c>
      <c r="I814" s="3" t="s">
        <v>47</v>
      </c>
      <c r="J814" s="3" t="s">
        <v>2859</v>
      </c>
      <c r="K814" s="3"/>
    </row>
    <row r="815" spans="1:11" x14ac:dyDescent="0.25">
      <c r="A815" s="3" t="s">
        <v>11</v>
      </c>
      <c r="B815" s="3" t="str">
        <f>"9780071746106"</f>
        <v>9780071746106</v>
      </c>
      <c r="C815" s="3" t="s">
        <v>2860</v>
      </c>
      <c r="D815" s="3" t="s">
        <v>2861</v>
      </c>
      <c r="E815" s="3" t="s">
        <v>14</v>
      </c>
      <c r="F815" s="3" t="s">
        <v>2862</v>
      </c>
      <c r="G815" s="4">
        <v>40909</v>
      </c>
      <c r="H815" s="3" t="s">
        <v>2863</v>
      </c>
      <c r="I815" s="3" t="s">
        <v>52</v>
      </c>
      <c r="J815" s="3" t="s">
        <v>2864</v>
      </c>
      <c r="K815" s="3"/>
    </row>
    <row r="816" spans="1:11" x14ac:dyDescent="0.25">
      <c r="A816" s="3" t="s">
        <v>11</v>
      </c>
      <c r="B816" s="3" t="str">
        <f>"9780071752442"</f>
        <v>9780071752442</v>
      </c>
      <c r="C816" s="3" t="s">
        <v>2865</v>
      </c>
      <c r="D816" s="3" t="s">
        <v>2866</v>
      </c>
      <c r="E816" s="3" t="s">
        <v>14</v>
      </c>
      <c r="F816" s="3">
        <v>2011</v>
      </c>
      <c r="G816" s="4">
        <v>41281</v>
      </c>
      <c r="H816" s="3" t="s">
        <v>2867</v>
      </c>
      <c r="I816" s="3" t="s">
        <v>2868</v>
      </c>
      <c r="J816" s="3" t="s">
        <v>2869</v>
      </c>
      <c r="K816" s="3"/>
    </row>
    <row r="817" spans="1:11" x14ac:dyDescent="0.25">
      <c r="A817" s="3" t="s">
        <v>11</v>
      </c>
      <c r="B817" s="3" t="str">
        <f>"9780071741057"</f>
        <v>9780071741057</v>
      </c>
      <c r="C817" s="3" t="s">
        <v>2870</v>
      </c>
      <c r="D817" s="3" t="s">
        <v>2871</v>
      </c>
      <c r="E817" s="3" t="s">
        <v>14</v>
      </c>
      <c r="F817" s="3">
        <v>2010</v>
      </c>
      <c r="G817" s="4">
        <v>41256</v>
      </c>
      <c r="H817" s="3" t="s">
        <v>1192</v>
      </c>
      <c r="I817" s="3" t="s">
        <v>37</v>
      </c>
      <c r="J817" s="3" t="s">
        <v>2872</v>
      </c>
      <c r="K817" s="3"/>
    </row>
    <row r="818" spans="1:11" x14ac:dyDescent="0.25">
      <c r="A818" s="3" t="s">
        <v>11</v>
      </c>
      <c r="B818" s="3" t="str">
        <f>"9781260440799"</f>
        <v>9781260440799</v>
      </c>
      <c r="C818" s="3" t="s">
        <v>2873</v>
      </c>
      <c r="D818" s="3" t="s">
        <v>2874</v>
      </c>
      <c r="E818" s="3" t="s">
        <v>14</v>
      </c>
      <c r="F818" s="3">
        <v>2020</v>
      </c>
      <c r="G818" s="4">
        <v>43823</v>
      </c>
      <c r="H818" s="3" t="s">
        <v>2875</v>
      </c>
      <c r="I818" s="3" t="s">
        <v>140</v>
      </c>
      <c r="J818" s="3" t="s">
        <v>2876</v>
      </c>
      <c r="K818" s="3"/>
    </row>
    <row r="819" spans="1:11" x14ac:dyDescent="0.25">
      <c r="A819" s="3" t="s">
        <v>11</v>
      </c>
      <c r="B819" s="3" t="str">
        <f>"9781260135039"</f>
        <v>9781260135039</v>
      </c>
      <c r="C819" s="3" t="s">
        <v>2877</v>
      </c>
      <c r="D819" s="3" t="s">
        <v>2878</v>
      </c>
      <c r="E819" s="3" t="s">
        <v>14</v>
      </c>
      <c r="F819" s="3">
        <v>2019</v>
      </c>
      <c r="G819" s="4">
        <v>44005</v>
      </c>
      <c r="H819" s="3" t="s">
        <v>2879</v>
      </c>
      <c r="I819" s="3" t="s">
        <v>2880</v>
      </c>
      <c r="J819" s="3" t="s">
        <v>2881</v>
      </c>
      <c r="K819" s="3"/>
    </row>
    <row r="820" spans="1:11" x14ac:dyDescent="0.25">
      <c r="A820" s="3" t="s">
        <v>11</v>
      </c>
      <c r="B820" s="3" t="str">
        <f>"9780071794336"</f>
        <v>9780071794336</v>
      </c>
      <c r="C820" s="3" t="s">
        <v>2882</v>
      </c>
      <c r="D820" s="3" t="s">
        <v>1543</v>
      </c>
      <c r="E820" s="3" t="s">
        <v>14</v>
      </c>
      <c r="F820" s="3">
        <v>2013</v>
      </c>
      <c r="G820" s="4">
        <v>41506</v>
      </c>
      <c r="H820" s="3" t="s">
        <v>2883</v>
      </c>
      <c r="I820" s="3" t="s">
        <v>2884</v>
      </c>
      <c r="J820" s="3" t="s">
        <v>2885</v>
      </c>
      <c r="K820" s="3"/>
    </row>
    <row r="821" spans="1:11" x14ac:dyDescent="0.25">
      <c r="A821" s="3" t="s">
        <v>11</v>
      </c>
      <c r="B821" s="3" t="str">
        <f>"9780071800129"</f>
        <v>9780071800129</v>
      </c>
      <c r="C821" s="3" t="s">
        <v>2886</v>
      </c>
      <c r="D821" s="3" t="s">
        <v>2385</v>
      </c>
      <c r="E821" s="3" t="s">
        <v>14</v>
      </c>
      <c r="F821" s="3">
        <v>2014</v>
      </c>
      <c r="G821" s="4">
        <v>41851</v>
      </c>
      <c r="H821" s="3" t="s">
        <v>2887</v>
      </c>
      <c r="I821" s="3" t="s">
        <v>187</v>
      </c>
      <c r="J821" s="3" t="s">
        <v>2888</v>
      </c>
      <c r="K821" s="3"/>
    </row>
    <row r="822" spans="1:11" x14ac:dyDescent="0.25">
      <c r="A822" s="3" t="s">
        <v>11</v>
      </c>
      <c r="B822" s="3" t="str">
        <f>"9781260019575"</f>
        <v>9781260019575</v>
      </c>
      <c r="C822" s="3" t="s">
        <v>2889</v>
      </c>
      <c r="D822" s="3" t="s">
        <v>2890</v>
      </c>
      <c r="E822" s="3" t="s">
        <v>14</v>
      </c>
      <c r="F822" s="3">
        <v>2019</v>
      </c>
      <c r="G822" s="4">
        <v>43584</v>
      </c>
      <c r="H822" s="3" t="s">
        <v>2891</v>
      </c>
      <c r="I822" s="3" t="s">
        <v>22</v>
      </c>
      <c r="J822" s="3" t="s">
        <v>2892</v>
      </c>
      <c r="K822" s="3"/>
    </row>
    <row r="823" spans="1:11" x14ac:dyDescent="0.25">
      <c r="A823" s="3" t="s">
        <v>11</v>
      </c>
      <c r="B823" s="3" t="str">
        <f>"9780071767927"</f>
        <v>9780071767927</v>
      </c>
      <c r="C823" s="3" t="s">
        <v>2893</v>
      </c>
      <c r="D823" s="3" t="s">
        <v>2894</v>
      </c>
      <c r="E823" s="3" t="s">
        <v>14</v>
      </c>
      <c r="F823" s="3">
        <v>2012</v>
      </c>
      <c r="G823" s="4">
        <v>41865</v>
      </c>
      <c r="H823" s="3" t="s">
        <v>1230</v>
      </c>
      <c r="I823" s="3" t="s">
        <v>140</v>
      </c>
      <c r="J823" s="3" t="s">
        <v>2895</v>
      </c>
      <c r="K823" s="3"/>
    </row>
    <row r="824" spans="1:11" x14ac:dyDescent="0.25">
      <c r="A824" s="3" t="s">
        <v>11</v>
      </c>
      <c r="B824" s="3" t="str">
        <f>"9780071832120"</f>
        <v>9780071832120</v>
      </c>
      <c r="C824" s="3" t="s">
        <v>2896</v>
      </c>
      <c r="D824" s="3" t="s">
        <v>2897</v>
      </c>
      <c r="E824" s="3" t="s">
        <v>14</v>
      </c>
      <c r="F824" s="3">
        <v>2014</v>
      </c>
      <c r="G824" s="4">
        <v>42063</v>
      </c>
      <c r="H824" s="3" t="s">
        <v>41</v>
      </c>
      <c r="I824" s="3" t="s">
        <v>42</v>
      </c>
      <c r="J824" s="3" t="s">
        <v>2898</v>
      </c>
      <c r="K824" s="3"/>
    </row>
    <row r="825" spans="1:11" x14ac:dyDescent="0.25">
      <c r="A825" s="3" t="s">
        <v>11</v>
      </c>
      <c r="B825" s="3" t="str">
        <f>"9781259587122"</f>
        <v>9781259587122</v>
      </c>
      <c r="C825" s="3" t="s">
        <v>2899</v>
      </c>
      <c r="D825" s="3" t="s">
        <v>2900</v>
      </c>
      <c r="E825" s="3" t="s">
        <v>14</v>
      </c>
      <c r="F825" s="3">
        <v>2015</v>
      </c>
      <c r="G825" s="4">
        <v>42305</v>
      </c>
      <c r="H825" s="3" t="s">
        <v>2901</v>
      </c>
      <c r="I825" s="3" t="s">
        <v>67</v>
      </c>
      <c r="J825" s="3" t="s">
        <v>2902</v>
      </c>
      <c r="K825" s="3"/>
    </row>
    <row r="826" spans="1:11" x14ac:dyDescent="0.25">
      <c r="A826" s="3" t="s">
        <v>11</v>
      </c>
      <c r="B826" s="3" t="str">
        <f>"9780071788557"</f>
        <v>9780071788557</v>
      </c>
      <c r="C826" s="3" t="s">
        <v>2903</v>
      </c>
      <c r="D826" s="3" t="s">
        <v>2904</v>
      </c>
      <c r="E826" s="3" t="s">
        <v>14</v>
      </c>
      <c r="F826" s="3">
        <v>2012</v>
      </c>
      <c r="G826" s="4">
        <v>41389</v>
      </c>
      <c r="H826" s="3" t="s">
        <v>1099</v>
      </c>
      <c r="I826" s="3" t="s">
        <v>47</v>
      </c>
      <c r="J826" s="3" t="s">
        <v>2905</v>
      </c>
      <c r="K826" s="3"/>
    </row>
    <row r="827" spans="1:11" x14ac:dyDescent="0.25">
      <c r="A827" s="3" t="s">
        <v>11</v>
      </c>
      <c r="B827" s="3" t="str">
        <f>"9781260440737"</f>
        <v>9781260440737</v>
      </c>
      <c r="C827" s="3" t="s">
        <v>2906</v>
      </c>
      <c r="D827" s="3" t="s">
        <v>2338</v>
      </c>
      <c r="E827" s="3" t="s">
        <v>14</v>
      </c>
      <c r="F827" s="3">
        <v>2019</v>
      </c>
      <c r="G827" s="4">
        <v>43670</v>
      </c>
      <c r="H827" s="3" t="s">
        <v>2907</v>
      </c>
      <c r="I827" s="3" t="s">
        <v>2908</v>
      </c>
      <c r="J827" s="3" t="s">
        <v>2909</v>
      </c>
      <c r="K827" s="3"/>
    </row>
    <row r="828" spans="1:11" x14ac:dyDescent="0.25">
      <c r="A828" s="3" t="s">
        <v>11</v>
      </c>
      <c r="B828" s="3" t="str">
        <f>"9781260460384"</f>
        <v>9781260460384</v>
      </c>
      <c r="C828" s="3" t="s">
        <v>2910</v>
      </c>
      <c r="D828" s="3" t="s">
        <v>2911</v>
      </c>
      <c r="E828" s="3" t="s">
        <v>14</v>
      </c>
      <c r="F828" s="3">
        <v>2021</v>
      </c>
      <c r="G828" s="4">
        <v>44433</v>
      </c>
      <c r="H828" s="3" t="s">
        <v>2912</v>
      </c>
      <c r="I828" s="3" t="s">
        <v>2913</v>
      </c>
      <c r="J828" s="3" t="s">
        <v>2914</v>
      </c>
      <c r="K828" s="3"/>
    </row>
    <row r="829" spans="1:11" x14ac:dyDescent="0.25">
      <c r="A829" s="3" t="s">
        <v>11</v>
      </c>
      <c r="B829" s="3" t="str">
        <f>"9780071789738"</f>
        <v>9780071789738</v>
      </c>
      <c r="C829" s="3" t="s">
        <v>2915</v>
      </c>
      <c r="D829" s="3" t="s">
        <v>2916</v>
      </c>
      <c r="E829" s="3" t="s">
        <v>14</v>
      </c>
      <c r="F829" s="3">
        <v>2012</v>
      </c>
      <c r="G829" s="4">
        <v>41971</v>
      </c>
      <c r="H829" s="3" t="s">
        <v>2917</v>
      </c>
      <c r="I829" s="3" t="s">
        <v>2918</v>
      </c>
      <c r="J829" s="3" t="s">
        <v>2919</v>
      </c>
      <c r="K829" s="3"/>
    </row>
    <row r="830" spans="1:11" x14ac:dyDescent="0.25">
      <c r="A830" s="3" t="s">
        <v>11</v>
      </c>
      <c r="B830" s="3" t="str">
        <f>"9781260011487"</f>
        <v>9781260011487</v>
      </c>
      <c r="C830" s="3" t="s">
        <v>2920</v>
      </c>
      <c r="D830" s="3" t="s">
        <v>2921</v>
      </c>
      <c r="E830" s="3" t="s">
        <v>14</v>
      </c>
      <c r="F830" s="3">
        <v>2018</v>
      </c>
      <c r="G830" s="4">
        <v>43497</v>
      </c>
      <c r="H830" s="3" t="s">
        <v>2922</v>
      </c>
      <c r="I830" s="3" t="s">
        <v>104</v>
      </c>
      <c r="J830" s="3" t="s">
        <v>2923</v>
      </c>
      <c r="K830" s="3"/>
    </row>
    <row r="831" spans="1:11" x14ac:dyDescent="0.25">
      <c r="A831" s="3" t="s">
        <v>11</v>
      </c>
      <c r="B831" s="3" t="str">
        <f>"9781260122312"</f>
        <v>9781260122312</v>
      </c>
      <c r="C831" s="3" t="s">
        <v>2924</v>
      </c>
      <c r="D831" s="3" t="s">
        <v>2925</v>
      </c>
      <c r="E831" s="3" t="s">
        <v>14</v>
      </c>
      <c r="F831" s="3">
        <v>2019</v>
      </c>
      <c r="G831" s="4">
        <v>43432</v>
      </c>
      <c r="H831" s="3" t="s">
        <v>15</v>
      </c>
      <c r="I831" s="3" t="s">
        <v>16</v>
      </c>
      <c r="J831" s="3" t="s">
        <v>2926</v>
      </c>
      <c r="K831" s="3"/>
    </row>
    <row r="832" spans="1:11" x14ac:dyDescent="0.25">
      <c r="A832" s="3" t="s">
        <v>11</v>
      </c>
      <c r="B832" s="3" t="str">
        <f>"9780071837286"</f>
        <v>9780071837286</v>
      </c>
      <c r="C832" s="3" t="s">
        <v>2927</v>
      </c>
      <c r="D832" s="3" t="s">
        <v>2362</v>
      </c>
      <c r="E832" s="3" t="s">
        <v>14</v>
      </c>
      <c r="F832" s="3">
        <v>2015</v>
      </c>
      <c r="G832" s="4">
        <v>42095</v>
      </c>
      <c r="H832" s="3" t="s">
        <v>41</v>
      </c>
      <c r="I832" s="3" t="s">
        <v>42</v>
      </c>
      <c r="J832" s="3" t="s">
        <v>2928</v>
      </c>
      <c r="K832" s="3"/>
    </row>
    <row r="833" spans="1:11" x14ac:dyDescent="0.25">
      <c r="A833" s="3" t="s">
        <v>11</v>
      </c>
      <c r="B833" s="3" t="str">
        <f>"9780071839372"</f>
        <v>9780071839372</v>
      </c>
      <c r="C833" s="3" t="s">
        <v>2929</v>
      </c>
      <c r="D833" s="3" t="s">
        <v>2930</v>
      </c>
      <c r="E833" s="3" t="s">
        <v>14</v>
      </c>
      <c r="F833" s="3">
        <v>2015</v>
      </c>
      <c r="G833" s="4">
        <v>42122</v>
      </c>
      <c r="H833" s="3" t="s">
        <v>15</v>
      </c>
      <c r="I833" s="3" t="s">
        <v>16</v>
      </c>
      <c r="J833" s="3" t="s">
        <v>2931</v>
      </c>
      <c r="K833" s="3"/>
    </row>
    <row r="834" spans="1:11" x14ac:dyDescent="0.25">
      <c r="A834" s="3" t="s">
        <v>11</v>
      </c>
      <c r="B834" s="3" t="str">
        <f>"9781259586859"</f>
        <v>9781259586859</v>
      </c>
      <c r="C834" s="3" t="s">
        <v>2932</v>
      </c>
      <c r="D834" s="3" t="s">
        <v>776</v>
      </c>
      <c r="E834" s="3" t="s">
        <v>14</v>
      </c>
      <c r="F834" s="3">
        <v>2016</v>
      </c>
      <c r="G834" s="4">
        <v>42695</v>
      </c>
      <c r="H834" s="3" t="s">
        <v>67</v>
      </c>
      <c r="I834" s="3" t="s">
        <v>67</v>
      </c>
      <c r="J834" s="3" t="s">
        <v>2933</v>
      </c>
      <c r="K834" s="3"/>
    </row>
    <row r="835" spans="1:11" x14ac:dyDescent="0.25">
      <c r="A835" s="3" t="s">
        <v>11</v>
      </c>
      <c r="B835" s="3" t="str">
        <f>"9780071821582"</f>
        <v>9780071821582</v>
      </c>
      <c r="C835" s="3" t="s">
        <v>2934</v>
      </c>
      <c r="D835" s="3" t="s">
        <v>1122</v>
      </c>
      <c r="E835" s="3" t="s">
        <v>14</v>
      </c>
      <c r="F835" s="3">
        <v>2014</v>
      </c>
      <c r="G835" s="4">
        <v>42077</v>
      </c>
      <c r="H835" s="3" t="s">
        <v>41</v>
      </c>
      <c r="I835" s="3" t="s">
        <v>42</v>
      </c>
      <c r="J835" s="3" t="s">
        <v>2935</v>
      </c>
      <c r="K835" s="3"/>
    </row>
    <row r="836" spans="1:11" x14ac:dyDescent="0.25">
      <c r="A836" s="3" t="s">
        <v>11</v>
      </c>
      <c r="B836" s="3" t="str">
        <f>"9780071837514"</f>
        <v>9780071837514</v>
      </c>
      <c r="C836" s="3" t="s">
        <v>2936</v>
      </c>
      <c r="D836" s="3" t="s">
        <v>2937</v>
      </c>
      <c r="E836" s="3" t="s">
        <v>14</v>
      </c>
      <c r="F836" s="3">
        <v>2015</v>
      </c>
      <c r="G836" s="4">
        <v>42153</v>
      </c>
      <c r="H836" s="3" t="s">
        <v>397</v>
      </c>
      <c r="I836" s="3" t="s">
        <v>27</v>
      </c>
      <c r="J836" s="3" t="s">
        <v>2938</v>
      </c>
      <c r="K836" s="3"/>
    </row>
    <row r="837" spans="1:11" x14ac:dyDescent="0.25">
      <c r="A837" s="3" t="s">
        <v>11</v>
      </c>
      <c r="B837" s="3" t="str">
        <f>"9781259585517"</f>
        <v>9781259585517</v>
      </c>
      <c r="C837" s="3" t="s">
        <v>2939</v>
      </c>
      <c r="D837" s="3" t="s">
        <v>2940</v>
      </c>
      <c r="E837" s="3" t="s">
        <v>14</v>
      </c>
      <c r="F837" s="3">
        <v>2017</v>
      </c>
      <c r="G837" s="4">
        <v>44377</v>
      </c>
      <c r="H837" s="3" t="s">
        <v>2941</v>
      </c>
      <c r="I837" s="3" t="s">
        <v>1730</v>
      </c>
      <c r="J837" s="3" t="s">
        <v>2942</v>
      </c>
      <c r="K837" s="3"/>
    </row>
    <row r="838" spans="1:11" x14ac:dyDescent="0.25">
      <c r="A838" s="3" t="s">
        <v>11</v>
      </c>
      <c r="B838" s="3" t="str">
        <f>"9781259585722"</f>
        <v>9781259585722</v>
      </c>
      <c r="C838" s="3" t="s">
        <v>2943</v>
      </c>
      <c r="D838" s="3" t="s">
        <v>2944</v>
      </c>
      <c r="E838" s="3" t="s">
        <v>14</v>
      </c>
      <c r="F838" s="3">
        <v>2020</v>
      </c>
      <c r="G838" s="4">
        <v>44069</v>
      </c>
      <c r="H838" s="3" t="s">
        <v>2945</v>
      </c>
      <c r="I838" s="3" t="s">
        <v>569</v>
      </c>
      <c r="J838" s="3" t="s">
        <v>2946</v>
      </c>
      <c r="K838" s="3"/>
    </row>
    <row r="839" spans="1:11" x14ac:dyDescent="0.25">
      <c r="A839" s="3" t="s">
        <v>11</v>
      </c>
      <c r="B839" s="3" t="str">
        <f>"9781259860461"</f>
        <v>9781259860461</v>
      </c>
      <c r="C839" s="3" t="s">
        <v>2947</v>
      </c>
      <c r="D839" s="3" t="s">
        <v>2729</v>
      </c>
      <c r="E839" s="3" t="s">
        <v>14</v>
      </c>
      <c r="F839" s="3">
        <v>2017</v>
      </c>
      <c r="G839" s="4">
        <v>42999</v>
      </c>
      <c r="H839" s="3" t="s">
        <v>41</v>
      </c>
      <c r="I839" s="3" t="s">
        <v>42</v>
      </c>
      <c r="J839" s="3" t="s">
        <v>2948</v>
      </c>
      <c r="K839" s="3"/>
    </row>
    <row r="840" spans="1:11" x14ac:dyDescent="0.25">
      <c r="A840" s="3" t="s">
        <v>11</v>
      </c>
      <c r="B840" s="3" t="str">
        <f>"9780071752978"</f>
        <v>9780071752978</v>
      </c>
      <c r="C840" s="3" t="s">
        <v>2949</v>
      </c>
      <c r="D840" s="3" t="s">
        <v>2950</v>
      </c>
      <c r="E840" s="3" t="s">
        <v>14</v>
      </c>
      <c r="F840" s="3">
        <v>2011</v>
      </c>
      <c r="G840" s="4">
        <v>41477</v>
      </c>
      <c r="H840" s="3" t="s">
        <v>2951</v>
      </c>
      <c r="I840" s="3" t="s">
        <v>1582</v>
      </c>
      <c r="J840" s="3" t="s">
        <v>2952</v>
      </c>
      <c r="K840" s="3"/>
    </row>
    <row r="841" spans="1:11" x14ac:dyDescent="0.25">
      <c r="A841" s="3" t="s">
        <v>11</v>
      </c>
      <c r="B841" s="3" t="str">
        <f>"9780071801317"</f>
        <v>9780071801317</v>
      </c>
      <c r="C841" s="3" t="s">
        <v>2953</v>
      </c>
      <c r="D841" s="3" t="s">
        <v>980</v>
      </c>
      <c r="E841" s="3" t="s">
        <v>14</v>
      </c>
      <c r="F841" s="3">
        <v>2013</v>
      </c>
      <c r="G841" s="4">
        <v>41431</v>
      </c>
      <c r="H841" s="3" t="s">
        <v>981</v>
      </c>
      <c r="I841" s="3" t="s">
        <v>982</v>
      </c>
      <c r="J841" s="3" t="s">
        <v>2954</v>
      </c>
      <c r="K841" s="3"/>
    </row>
    <row r="842" spans="1:11" x14ac:dyDescent="0.25">
      <c r="A842" s="3" t="s">
        <v>11</v>
      </c>
      <c r="B842" s="3" t="str">
        <f>"9781260457643"</f>
        <v>9781260457643</v>
      </c>
      <c r="C842" s="3" t="s">
        <v>2955</v>
      </c>
      <c r="D842" s="3" t="s">
        <v>2956</v>
      </c>
      <c r="E842" s="3" t="s">
        <v>14</v>
      </c>
      <c r="F842" s="3">
        <v>2020</v>
      </c>
      <c r="G842" s="4">
        <v>44061</v>
      </c>
      <c r="H842" s="3" t="s">
        <v>1627</v>
      </c>
      <c r="I842" s="3" t="s">
        <v>1628</v>
      </c>
      <c r="J842" s="3" t="s">
        <v>2957</v>
      </c>
      <c r="K842" s="3"/>
    </row>
    <row r="843" spans="1:11" x14ac:dyDescent="0.25">
      <c r="A843" s="3" t="s">
        <v>11</v>
      </c>
      <c r="B843" s="3" t="str">
        <f>"9781260460407"</f>
        <v>9781260460407</v>
      </c>
      <c r="C843" s="3" t="s">
        <v>2958</v>
      </c>
      <c r="D843" s="3" t="s">
        <v>2959</v>
      </c>
      <c r="E843" s="3" t="s">
        <v>14</v>
      </c>
      <c r="F843" s="3">
        <v>2021</v>
      </c>
      <c r="G843" s="4">
        <v>44490</v>
      </c>
      <c r="H843" s="3" t="s">
        <v>405</v>
      </c>
      <c r="I843" s="3" t="s">
        <v>67</v>
      </c>
      <c r="J843" s="3" t="s">
        <v>2960</v>
      </c>
      <c r="K843" s="3"/>
    </row>
    <row r="844" spans="1:11" x14ac:dyDescent="0.25">
      <c r="A844" s="3" t="s">
        <v>11</v>
      </c>
      <c r="B844" s="3" t="str">
        <f>"9781260011647"</f>
        <v>9781260011647</v>
      </c>
      <c r="C844" s="3" t="s">
        <v>2961</v>
      </c>
      <c r="D844" s="3" t="s">
        <v>2962</v>
      </c>
      <c r="E844" s="3" t="s">
        <v>14</v>
      </c>
      <c r="F844" s="3">
        <v>2019</v>
      </c>
      <c r="G844" s="4">
        <v>43552</v>
      </c>
      <c r="H844" s="3" t="s">
        <v>2963</v>
      </c>
      <c r="I844" s="3" t="s">
        <v>67</v>
      </c>
      <c r="J844" s="3" t="s">
        <v>2964</v>
      </c>
      <c r="K844" s="3"/>
    </row>
    <row r="845" spans="1:11" x14ac:dyDescent="0.25">
      <c r="A845" s="3" t="s">
        <v>11</v>
      </c>
      <c r="B845" s="3" t="str">
        <f>"9781260453751"</f>
        <v>9781260453751</v>
      </c>
      <c r="C845" s="3" t="s">
        <v>2965</v>
      </c>
      <c r="D845" s="3" t="s">
        <v>2966</v>
      </c>
      <c r="E845" s="3" t="s">
        <v>14</v>
      </c>
      <c r="F845" s="3">
        <v>2020</v>
      </c>
      <c r="G845" s="4">
        <v>44011</v>
      </c>
      <c r="H845" s="3" t="s">
        <v>329</v>
      </c>
      <c r="I845" s="3" t="s">
        <v>140</v>
      </c>
      <c r="J845" s="3" t="s">
        <v>2967</v>
      </c>
      <c r="K845" s="3"/>
    </row>
    <row r="846" spans="1:11" x14ac:dyDescent="0.25">
      <c r="A846" s="3" t="s">
        <v>11</v>
      </c>
      <c r="B846" s="3" t="str">
        <f>"9781259641084"</f>
        <v>9781259641084</v>
      </c>
      <c r="C846" s="3" t="s">
        <v>2968</v>
      </c>
      <c r="D846" s="3" t="s">
        <v>1318</v>
      </c>
      <c r="E846" s="3" t="s">
        <v>14</v>
      </c>
      <c r="F846" s="3">
        <v>2016</v>
      </c>
      <c r="G846" s="4">
        <v>42424</v>
      </c>
      <c r="H846" s="3" t="s">
        <v>1748</v>
      </c>
      <c r="I846" s="3" t="s">
        <v>47</v>
      </c>
      <c r="J846" s="3" t="s">
        <v>2969</v>
      </c>
      <c r="K846" s="3"/>
    </row>
    <row r="847" spans="1:11" x14ac:dyDescent="0.25">
      <c r="A847" s="3" t="s">
        <v>11</v>
      </c>
      <c r="B847" s="3" t="str">
        <f>"9781259644153"</f>
        <v>9781259644153</v>
      </c>
      <c r="C847" s="3" t="s">
        <v>2970</v>
      </c>
      <c r="D847" s="3" t="s">
        <v>2971</v>
      </c>
      <c r="E847" s="3" t="s">
        <v>14</v>
      </c>
      <c r="F847" s="3">
        <v>2017</v>
      </c>
      <c r="G847" s="4">
        <v>42999</v>
      </c>
      <c r="H847" s="3" t="s">
        <v>1800</v>
      </c>
      <c r="I847" s="3" t="s">
        <v>1801</v>
      </c>
      <c r="J847" s="3" t="s">
        <v>2972</v>
      </c>
      <c r="K847" s="3"/>
    </row>
    <row r="848" spans="1:11" x14ac:dyDescent="0.25">
      <c r="A848" s="3" t="s">
        <v>11</v>
      </c>
      <c r="B848" s="3" t="str">
        <f>"9781260454246"</f>
        <v>9781260454246</v>
      </c>
      <c r="C848" s="3" t="s">
        <v>2973</v>
      </c>
      <c r="D848" s="3" t="s">
        <v>1656</v>
      </c>
      <c r="E848" s="3" t="s">
        <v>14</v>
      </c>
      <c r="F848" s="3">
        <v>2020</v>
      </c>
      <c r="G848" s="4">
        <v>43857</v>
      </c>
      <c r="H848" s="3" t="s">
        <v>2974</v>
      </c>
      <c r="I848" s="3" t="s">
        <v>360</v>
      </c>
      <c r="J848" s="3" t="s">
        <v>2975</v>
      </c>
      <c r="K848" s="3"/>
    </row>
    <row r="849" spans="1:11" x14ac:dyDescent="0.25">
      <c r="A849" s="3" t="s">
        <v>11</v>
      </c>
      <c r="B849" s="3" t="str">
        <f>"9780071760270"</f>
        <v>9780071760270</v>
      </c>
      <c r="C849" s="3" t="s">
        <v>2976</v>
      </c>
      <c r="D849" s="3" t="s">
        <v>2977</v>
      </c>
      <c r="E849" s="3" t="s">
        <v>14</v>
      </c>
      <c r="F849" s="3">
        <v>2012</v>
      </c>
      <c r="G849" s="4">
        <v>41302</v>
      </c>
      <c r="H849" s="3" t="s">
        <v>2978</v>
      </c>
      <c r="I849" s="3" t="s">
        <v>187</v>
      </c>
      <c r="J849" s="3" t="s">
        <v>2979</v>
      </c>
      <c r="K849" s="3"/>
    </row>
    <row r="850" spans="1:11" x14ac:dyDescent="0.25">
      <c r="A850" s="3" t="s">
        <v>11</v>
      </c>
      <c r="B850" s="3" t="str">
        <f>"9780071770200"</f>
        <v>9780071770200</v>
      </c>
      <c r="C850" s="3" t="s">
        <v>2980</v>
      </c>
      <c r="D850" s="3" t="s">
        <v>1486</v>
      </c>
      <c r="E850" s="3" t="s">
        <v>14</v>
      </c>
      <c r="F850" s="3">
        <v>2011</v>
      </c>
      <c r="G850" s="4">
        <v>41239</v>
      </c>
      <c r="H850" s="3" t="s">
        <v>813</v>
      </c>
      <c r="I850" s="3" t="s">
        <v>814</v>
      </c>
      <c r="J850" s="3" t="s">
        <v>2981</v>
      </c>
      <c r="K850" s="3"/>
    </row>
    <row r="851" spans="1:11" x14ac:dyDescent="0.25">
      <c r="A851" s="3" t="s">
        <v>11</v>
      </c>
      <c r="B851" s="3" t="str">
        <f>"9780071810821"</f>
        <v>9780071810821</v>
      </c>
      <c r="C851" s="3" t="s">
        <v>2982</v>
      </c>
      <c r="D851" s="3" t="s">
        <v>2983</v>
      </c>
      <c r="E851" s="3" t="s">
        <v>14</v>
      </c>
      <c r="F851" s="3">
        <v>2013</v>
      </c>
      <c r="G851" s="4">
        <v>41510</v>
      </c>
      <c r="H851" s="3" t="s">
        <v>229</v>
      </c>
      <c r="I851" s="3" t="s">
        <v>230</v>
      </c>
      <c r="J851" s="3" t="s">
        <v>2984</v>
      </c>
      <c r="K851" s="3"/>
    </row>
    <row r="852" spans="1:11" x14ac:dyDescent="0.25">
      <c r="A852" s="3" t="s">
        <v>11</v>
      </c>
      <c r="B852" s="3" t="str">
        <f>"9780071838634"</f>
        <v>9780071838634</v>
      </c>
      <c r="C852" s="3" t="s">
        <v>2985</v>
      </c>
      <c r="D852" s="3" t="s">
        <v>400</v>
      </c>
      <c r="E852" s="3" t="s">
        <v>14</v>
      </c>
      <c r="F852" s="3" t="s">
        <v>2986</v>
      </c>
      <c r="G852" s="4">
        <v>42551</v>
      </c>
      <c r="H852" s="3" t="s">
        <v>401</v>
      </c>
      <c r="I852" s="3" t="s">
        <v>47</v>
      </c>
      <c r="J852" s="3" t="s">
        <v>2987</v>
      </c>
      <c r="K852" s="3"/>
    </row>
    <row r="853" spans="1:11" x14ac:dyDescent="0.25">
      <c r="A853" s="3" t="s">
        <v>11</v>
      </c>
      <c r="B853" s="3" t="str">
        <f>"9781259642838"</f>
        <v>9781259642838</v>
      </c>
      <c r="C853" s="3" t="s">
        <v>2988</v>
      </c>
      <c r="D853" s="3" t="s">
        <v>2989</v>
      </c>
      <c r="E853" s="3" t="s">
        <v>14</v>
      </c>
      <c r="F853" s="3">
        <v>2016</v>
      </c>
      <c r="G853" s="4">
        <v>42670</v>
      </c>
      <c r="H853" s="3" t="s">
        <v>2990</v>
      </c>
      <c r="I853" s="3" t="s">
        <v>2991</v>
      </c>
      <c r="J853" s="3" t="s">
        <v>2992</v>
      </c>
      <c r="K853" s="3"/>
    </row>
    <row r="854" spans="1:11" x14ac:dyDescent="0.25">
      <c r="A854" s="3" t="s">
        <v>11</v>
      </c>
      <c r="B854" s="3" t="str">
        <f>"9781260012200"</f>
        <v>9781260012200</v>
      </c>
      <c r="C854" s="3" t="s">
        <v>2993</v>
      </c>
      <c r="D854" s="3" t="s">
        <v>40</v>
      </c>
      <c r="E854" s="3" t="s">
        <v>14</v>
      </c>
      <c r="F854" s="3">
        <v>2017</v>
      </c>
      <c r="G854" s="4">
        <v>43031</v>
      </c>
      <c r="H854" s="3" t="s">
        <v>2994</v>
      </c>
      <c r="I854" s="3" t="s">
        <v>2995</v>
      </c>
      <c r="J854" s="3" t="s">
        <v>2996</v>
      </c>
      <c r="K854" s="3"/>
    </row>
    <row r="855" spans="1:11" x14ac:dyDescent="0.25">
      <c r="A855" s="3" t="s">
        <v>11</v>
      </c>
      <c r="B855" s="3" t="str">
        <f>"9780070483576"</f>
        <v>9780070483576</v>
      </c>
      <c r="C855" s="3" t="s">
        <v>2997</v>
      </c>
      <c r="D855" s="3" t="s">
        <v>2998</v>
      </c>
      <c r="E855" s="3" t="s">
        <v>14</v>
      </c>
      <c r="F855" s="3">
        <v>2003</v>
      </c>
      <c r="G855" s="4">
        <v>42063</v>
      </c>
      <c r="H855" s="3"/>
      <c r="I855" s="3"/>
      <c r="J855" s="3" t="s">
        <v>2999</v>
      </c>
      <c r="K855" s="3"/>
    </row>
    <row r="856" spans="1:11" x14ac:dyDescent="0.25">
      <c r="A856" s="3" t="s">
        <v>11</v>
      </c>
      <c r="B856" s="3" t="str">
        <f>"9780071828062"</f>
        <v>9780071828062</v>
      </c>
      <c r="C856" s="3" t="s">
        <v>3000</v>
      </c>
      <c r="D856" s="3" t="s">
        <v>1486</v>
      </c>
      <c r="E856" s="3" t="s">
        <v>14</v>
      </c>
      <c r="F856" s="3">
        <v>2014</v>
      </c>
      <c r="G856" s="4">
        <v>41832</v>
      </c>
      <c r="H856" s="3"/>
      <c r="I856" s="3"/>
      <c r="J856" s="3" t="s">
        <v>3001</v>
      </c>
      <c r="K856" s="3"/>
    </row>
    <row r="857" spans="1:11" x14ac:dyDescent="0.25">
      <c r="A857" s="3" t="s">
        <v>11</v>
      </c>
      <c r="B857" s="3" t="str">
        <f>"9780071799157"</f>
        <v>9780071799157</v>
      </c>
      <c r="C857" s="3" t="s">
        <v>3002</v>
      </c>
      <c r="D857" s="3" t="s">
        <v>832</v>
      </c>
      <c r="E857" s="3" t="s">
        <v>14</v>
      </c>
      <c r="F857" s="3">
        <v>2014</v>
      </c>
      <c r="G857" s="4">
        <v>42877</v>
      </c>
      <c r="H857" s="3"/>
      <c r="I857" s="3"/>
      <c r="J857" s="3" t="s">
        <v>3003</v>
      </c>
      <c r="K857" s="3"/>
    </row>
    <row r="858" spans="1:11" x14ac:dyDescent="0.25">
      <c r="A858" s="3" t="s">
        <v>11</v>
      </c>
      <c r="B858" s="3" t="str">
        <f>"9780071800044"</f>
        <v>9780071800044</v>
      </c>
      <c r="C858" s="3" t="s">
        <v>3004</v>
      </c>
      <c r="D858" s="3" t="s">
        <v>3005</v>
      </c>
      <c r="E858" s="3" t="s">
        <v>14</v>
      </c>
      <c r="F858" s="3">
        <v>2014</v>
      </c>
      <c r="G858" s="4">
        <v>41964</v>
      </c>
      <c r="H858" s="3"/>
      <c r="I858" s="3"/>
      <c r="J858" s="3" t="s">
        <v>3006</v>
      </c>
      <c r="K858" s="3"/>
    </row>
    <row r="859" spans="1:11" x14ac:dyDescent="0.25">
      <c r="A859" s="3" t="s">
        <v>11</v>
      </c>
      <c r="B859" s="3" t="str">
        <f>"9780071376204"</f>
        <v>9780071376204</v>
      </c>
      <c r="C859" s="3" t="s">
        <v>3007</v>
      </c>
      <c r="D859" s="3" t="s">
        <v>3008</v>
      </c>
      <c r="E859" s="3" t="s">
        <v>14</v>
      </c>
      <c r="F859" s="3">
        <v>2002</v>
      </c>
      <c r="G859" s="4">
        <v>40909</v>
      </c>
      <c r="H859" s="3"/>
      <c r="I859" s="3"/>
      <c r="J859" s="3" t="s">
        <v>3009</v>
      </c>
      <c r="K859" s="3"/>
    </row>
    <row r="860" spans="1:11" x14ac:dyDescent="0.25">
      <c r="A860" s="3" t="s">
        <v>11</v>
      </c>
      <c r="B860" s="3" t="str">
        <f>"9780071482424"</f>
        <v>9780071482424</v>
      </c>
      <c r="C860" s="3" t="s">
        <v>3010</v>
      </c>
      <c r="D860" s="3" t="s">
        <v>3011</v>
      </c>
      <c r="E860" s="3" t="s">
        <v>14</v>
      </c>
      <c r="F860" s="3">
        <v>2008</v>
      </c>
      <c r="G860" s="4">
        <v>40909</v>
      </c>
      <c r="H860" s="3"/>
      <c r="I860" s="3"/>
      <c r="J860" s="3" t="s">
        <v>3012</v>
      </c>
      <c r="K860" s="3"/>
    </row>
    <row r="861" spans="1:11" x14ac:dyDescent="0.25">
      <c r="A861" s="3" t="s">
        <v>11</v>
      </c>
      <c r="B861" s="3" t="str">
        <f>"9780071479165"</f>
        <v>9780071479165</v>
      </c>
      <c r="C861" s="3" t="s">
        <v>3013</v>
      </c>
      <c r="D861" s="3" t="s">
        <v>2442</v>
      </c>
      <c r="E861" s="3" t="s">
        <v>14</v>
      </c>
      <c r="F861" s="3">
        <v>2007</v>
      </c>
      <c r="G861" s="4">
        <v>40909</v>
      </c>
      <c r="H861" s="3"/>
      <c r="I861" s="3"/>
      <c r="J861" s="3" t="s">
        <v>3014</v>
      </c>
      <c r="K861" s="3"/>
    </row>
    <row r="862" spans="1:11" x14ac:dyDescent="0.25">
      <c r="A862" s="3" t="s">
        <v>11</v>
      </c>
      <c r="B862" s="3" t="str">
        <f>"9780071481618"</f>
        <v>9780071481618</v>
      </c>
      <c r="C862" s="3" t="s">
        <v>3015</v>
      </c>
      <c r="D862" s="3" t="s">
        <v>3016</v>
      </c>
      <c r="E862" s="3" t="s">
        <v>14</v>
      </c>
      <c r="F862" s="3">
        <v>2007</v>
      </c>
      <c r="G862" s="4">
        <v>40909</v>
      </c>
      <c r="H862" s="3"/>
      <c r="I862" s="3"/>
      <c r="J862" s="3" t="s">
        <v>3017</v>
      </c>
      <c r="K862" s="3"/>
    </row>
    <row r="863" spans="1:11" x14ac:dyDescent="0.25">
      <c r="A863" s="3" t="s">
        <v>11</v>
      </c>
      <c r="B863" s="3" t="str">
        <f>"9780071422949"</f>
        <v>9780071422949</v>
      </c>
      <c r="C863" s="3" t="s">
        <v>3018</v>
      </c>
      <c r="D863" s="3" t="s">
        <v>3019</v>
      </c>
      <c r="E863" s="3" t="s">
        <v>14</v>
      </c>
      <c r="F863" s="3">
        <v>2008</v>
      </c>
      <c r="G863" s="4">
        <v>41262</v>
      </c>
      <c r="H863" s="3"/>
      <c r="I863" s="3"/>
      <c r="J863" s="3" t="s">
        <v>3020</v>
      </c>
      <c r="K863" s="3"/>
    </row>
    <row r="864" spans="1:11" x14ac:dyDescent="0.25">
      <c r="A864" s="3" t="s">
        <v>11</v>
      </c>
      <c r="B864" s="3" t="str">
        <f>"9780071425315"</f>
        <v>9780071425315</v>
      </c>
      <c r="C864" s="3" t="s">
        <v>3021</v>
      </c>
      <c r="D864" s="3" t="s">
        <v>185</v>
      </c>
      <c r="E864" s="3" t="s">
        <v>14</v>
      </c>
      <c r="F864" s="3">
        <v>2004</v>
      </c>
      <c r="G864" s="4">
        <v>40909</v>
      </c>
      <c r="H864" s="3"/>
      <c r="I864" s="3"/>
      <c r="J864" s="3" t="s">
        <v>3022</v>
      </c>
      <c r="K864" s="3"/>
    </row>
    <row r="865" spans="1:11" x14ac:dyDescent="0.25">
      <c r="A865" s="3" t="s">
        <v>11</v>
      </c>
      <c r="B865" s="3" t="str">
        <f>"9780071458214"</f>
        <v>9780071458214</v>
      </c>
      <c r="C865" s="3" t="s">
        <v>3023</v>
      </c>
      <c r="D865" s="3" t="s">
        <v>3024</v>
      </c>
      <c r="E865" s="3" t="s">
        <v>14</v>
      </c>
      <c r="F865" s="3">
        <v>2006</v>
      </c>
      <c r="G865" s="4">
        <v>40909</v>
      </c>
      <c r="H865" s="3"/>
      <c r="I865" s="3"/>
      <c r="J865" s="3" t="s">
        <v>3025</v>
      </c>
      <c r="K865" s="3"/>
    </row>
    <row r="866" spans="1:11" x14ac:dyDescent="0.25">
      <c r="A866" s="3" t="s">
        <v>11</v>
      </c>
      <c r="B866" s="3" t="str">
        <f>"9780071447683"</f>
        <v>9780071447683</v>
      </c>
      <c r="C866" s="3" t="s">
        <v>3026</v>
      </c>
      <c r="D866" s="3" t="s">
        <v>3027</v>
      </c>
      <c r="E866" s="3" t="s">
        <v>14</v>
      </c>
      <c r="F866" s="3">
        <v>2006</v>
      </c>
      <c r="G866" s="4">
        <v>40909</v>
      </c>
      <c r="H866" s="3"/>
      <c r="I866" s="3"/>
      <c r="J866" s="3" t="s">
        <v>3028</v>
      </c>
      <c r="K866" s="3"/>
    </row>
    <row r="867" spans="1:11" x14ac:dyDescent="0.25">
      <c r="A867" s="3" t="s">
        <v>11</v>
      </c>
      <c r="B867" s="3" t="str">
        <f>"9780071475747"</f>
        <v>9780071475747</v>
      </c>
      <c r="C867" s="3" t="s">
        <v>3029</v>
      </c>
      <c r="D867" s="3" t="s">
        <v>2726</v>
      </c>
      <c r="E867" s="3" t="s">
        <v>14</v>
      </c>
      <c r="F867" s="3">
        <v>2007</v>
      </c>
      <c r="G867" s="4">
        <v>40909</v>
      </c>
      <c r="H867" s="3"/>
      <c r="I867" s="3"/>
      <c r="J867" s="3" t="s">
        <v>3030</v>
      </c>
      <c r="K867" s="3"/>
    </row>
    <row r="868" spans="1:11" x14ac:dyDescent="0.25">
      <c r="A868" s="3" t="s">
        <v>11</v>
      </c>
      <c r="B868" s="3" t="str">
        <f>"9780071603171"</f>
        <v>9780071603171</v>
      </c>
      <c r="C868" s="3" t="s">
        <v>3031</v>
      </c>
      <c r="D868" s="3" t="s">
        <v>3032</v>
      </c>
      <c r="E868" s="3" t="s">
        <v>14</v>
      </c>
      <c r="F868" s="3">
        <v>2010</v>
      </c>
      <c r="G868" s="4">
        <v>40909</v>
      </c>
      <c r="H868" s="3"/>
      <c r="I868" s="3"/>
      <c r="J868" s="3" t="s">
        <v>3033</v>
      </c>
      <c r="K868" s="3"/>
    </row>
    <row r="869" spans="1:11" x14ac:dyDescent="0.25">
      <c r="A869" s="3" t="s">
        <v>11</v>
      </c>
      <c r="B869" s="3" t="str">
        <f>"9780071752497"</f>
        <v>9780071752497</v>
      </c>
      <c r="C869" s="3" t="s">
        <v>3034</v>
      </c>
      <c r="D869" s="3" t="s">
        <v>3035</v>
      </c>
      <c r="E869" s="3" t="s">
        <v>14</v>
      </c>
      <c r="F869" s="3">
        <v>2012</v>
      </c>
      <c r="G869" s="4">
        <v>41359</v>
      </c>
      <c r="H869" s="3"/>
      <c r="I869" s="3"/>
      <c r="J869" s="3" t="s">
        <v>3036</v>
      </c>
      <c r="K869" s="3"/>
    </row>
    <row r="870" spans="1:11" x14ac:dyDescent="0.25">
      <c r="A870" s="3" t="s">
        <v>11</v>
      </c>
      <c r="B870" s="3" t="str">
        <f>"9780071794565"</f>
        <v>9780071794565</v>
      </c>
      <c r="C870" s="3" t="s">
        <v>3037</v>
      </c>
      <c r="D870" s="3" t="s">
        <v>2707</v>
      </c>
      <c r="E870" s="3" t="s">
        <v>14</v>
      </c>
      <c r="F870" s="3">
        <v>2013</v>
      </c>
      <c r="G870" s="4">
        <v>41408</v>
      </c>
      <c r="H870" s="3"/>
      <c r="I870" s="3"/>
      <c r="J870" s="3" t="s">
        <v>3038</v>
      </c>
      <c r="K870" s="3"/>
    </row>
    <row r="871" spans="1:11" x14ac:dyDescent="0.25">
      <c r="A871" s="3" t="s">
        <v>11</v>
      </c>
      <c r="B871" s="3" t="str">
        <f>"9780071745130"</f>
        <v>9780071745130</v>
      </c>
      <c r="C871" s="3" t="s">
        <v>3039</v>
      </c>
      <c r="D871" s="3" t="s">
        <v>3040</v>
      </c>
      <c r="E871" s="3" t="s">
        <v>14</v>
      </c>
      <c r="F871" s="3">
        <v>2012</v>
      </c>
      <c r="G871" s="4">
        <v>41332</v>
      </c>
      <c r="H871" s="3"/>
      <c r="I871" s="3"/>
      <c r="J871" s="3" t="s">
        <v>3041</v>
      </c>
      <c r="K871" s="3"/>
    </row>
    <row r="872" spans="1:11" x14ac:dyDescent="0.25">
      <c r="A872" s="3" t="s">
        <v>11</v>
      </c>
      <c r="B872" s="3" t="str">
        <f>"9780071800716"</f>
        <v>9780071800716</v>
      </c>
      <c r="C872" s="3" t="s">
        <v>3042</v>
      </c>
      <c r="D872" s="3" t="s">
        <v>3043</v>
      </c>
      <c r="E872" s="3" t="s">
        <v>14</v>
      </c>
      <c r="F872" s="3">
        <v>2013</v>
      </c>
      <c r="G872" s="4">
        <v>42207</v>
      </c>
      <c r="H872" s="3"/>
      <c r="I872" s="3"/>
      <c r="J872" s="3" t="s">
        <v>3044</v>
      </c>
      <c r="K872" s="3"/>
    </row>
    <row r="873" spans="1:11" x14ac:dyDescent="0.25">
      <c r="A873" s="3" t="s">
        <v>11</v>
      </c>
      <c r="B873" s="3" t="str">
        <f>"9780071436731"</f>
        <v>9780071436731</v>
      </c>
      <c r="C873" s="3" t="s">
        <v>3045</v>
      </c>
      <c r="D873" s="3" t="s">
        <v>3046</v>
      </c>
      <c r="E873" s="3" t="s">
        <v>14</v>
      </c>
      <c r="F873" s="3">
        <v>2004</v>
      </c>
      <c r="G873" s="4">
        <v>40909</v>
      </c>
      <c r="H873" s="3"/>
      <c r="I873" s="3"/>
      <c r="J873" s="3" t="s">
        <v>3047</v>
      </c>
      <c r="K873" s="3"/>
    </row>
    <row r="874" spans="1:11" x14ac:dyDescent="0.25">
      <c r="A874" s="3" t="s">
        <v>11</v>
      </c>
      <c r="B874" s="3" t="str">
        <f>"9780071605472"</f>
        <v>9780071605472</v>
      </c>
      <c r="C874" s="3" t="s">
        <v>3048</v>
      </c>
      <c r="D874" s="3" t="s">
        <v>3049</v>
      </c>
      <c r="E874" s="3" t="s">
        <v>14</v>
      </c>
      <c r="F874" s="3">
        <v>2009</v>
      </c>
      <c r="G874" s="4">
        <v>40909</v>
      </c>
      <c r="H874" s="3"/>
      <c r="I874" s="3"/>
      <c r="J874" s="3" t="s">
        <v>3050</v>
      </c>
      <c r="K874" s="3"/>
    </row>
    <row r="875" spans="1:11" x14ac:dyDescent="0.25">
      <c r="A875" s="3" t="s">
        <v>11</v>
      </c>
      <c r="B875" s="3" t="str">
        <f>"9780071459518"</f>
        <v>9780071459518</v>
      </c>
      <c r="C875" s="3" t="s">
        <v>3051</v>
      </c>
      <c r="D875" s="3" t="s">
        <v>3052</v>
      </c>
      <c r="E875" s="3" t="s">
        <v>14</v>
      </c>
      <c r="F875" s="3">
        <v>2006</v>
      </c>
      <c r="G875" s="4">
        <v>40907</v>
      </c>
      <c r="H875" s="3"/>
      <c r="I875" s="3"/>
      <c r="J875" s="3" t="s">
        <v>3053</v>
      </c>
      <c r="K875" s="3"/>
    </row>
    <row r="876" spans="1:11" x14ac:dyDescent="0.25">
      <c r="A876" s="3" t="s">
        <v>11</v>
      </c>
      <c r="B876" s="3" t="str">
        <f>"9780071601511"</f>
        <v>9780071601511</v>
      </c>
      <c r="C876" s="3" t="s">
        <v>3054</v>
      </c>
      <c r="D876" s="3" t="s">
        <v>1858</v>
      </c>
      <c r="E876" s="3" t="s">
        <v>14</v>
      </c>
      <c r="F876" s="3">
        <v>2009</v>
      </c>
      <c r="G876" s="4">
        <v>40909</v>
      </c>
      <c r="H876" s="3"/>
      <c r="I876" s="3"/>
      <c r="J876" s="3" t="s">
        <v>3055</v>
      </c>
      <c r="K876" s="3"/>
    </row>
    <row r="877" spans="1:11" x14ac:dyDescent="0.25">
      <c r="A877" s="3" t="s">
        <v>11</v>
      </c>
      <c r="B877" s="3" t="str">
        <f>"9780071840538"</f>
        <v>9780071840538</v>
      </c>
      <c r="C877" s="3" t="s">
        <v>3056</v>
      </c>
      <c r="D877" s="3" t="s">
        <v>735</v>
      </c>
      <c r="E877" s="3" t="s">
        <v>14</v>
      </c>
      <c r="F877" s="3">
        <v>2014</v>
      </c>
      <c r="G877" s="4">
        <v>41816</v>
      </c>
      <c r="H877" s="3"/>
      <c r="I877" s="3"/>
      <c r="J877" s="3" t="s">
        <v>3057</v>
      </c>
      <c r="K877" s="3"/>
    </row>
    <row r="878" spans="1:11" x14ac:dyDescent="0.25">
      <c r="A878" s="3" t="s">
        <v>11</v>
      </c>
      <c r="B878" s="3" t="str">
        <f>"9780071625098"</f>
        <v>9780071625098</v>
      </c>
      <c r="C878" s="3" t="s">
        <v>3058</v>
      </c>
      <c r="D878" s="3" t="s">
        <v>3059</v>
      </c>
      <c r="E878" s="3" t="s">
        <v>14</v>
      </c>
      <c r="F878" s="3">
        <v>2010</v>
      </c>
      <c r="G878" s="4">
        <v>40909</v>
      </c>
      <c r="H878" s="3"/>
      <c r="I878" s="3"/>
      <c r="J878" s="3" t="s">
        <v>3060</v>
      </c>
      <c r="K878" s="3"/>
    </row>
    <row r="879" spans="1:11" x14ac:dyDescent="0.25">
      <c r="A879" s="3" t="s">
        <v>11</v>
      </c>
      <c r="B879" s="3" t="str">
        <f>"9780071625012"</f>
        <v>9780071625012</v>
      </c>
      <c r="C879" s="3" t="s">
        <v>3061</v>
      </c>
      <c r="D879" s="3" t="s">
        <v>3062</v>
      </c>
      <c r="E879" s="3" t="s">
        <v>14</v>
      </c>
      <c r="F879" s="3">
        <v>2010</v>
      </c>
      <c r="G879" s="4">
        <v>40909</v>
      </c>
      <c r="H879" s="3"/>
      <c r="I879" s="3"/>
      <c r="J879" s="3" t="s">
        <v>3063</v>
      </c>
      <c r="K879" s="3"/>
    </row>
    <row r="880" spans="1:11" x14ac:dyDescent="0.25">
      <c r="A880" s="3" t="s">
        <v>11</v>
      </c>
      <c r="B880" s="3" t="str">
        <f>"9780071795401"</f>
        <v>9780071795401</v>
      </c>
      <c r="C880" s="3" t="s">
        <v>3064</v>
      </c>
      <c r="D880" s="3" t="s">
        <v>3065</v>
      </c>
      <c r="E880" s="3" t="s">
        <v>14</v>
      </c>
      <c r="F880" s="3">
        <v>2013</v>
      </c>
      <c r="G880" s="4">
        <v>41360</v>
      </c>
      <c r="H880" s="3"/>
      <c r="I880" s="3"/>
      <c r="J880" s="3" t="s">
        <v>3066</v>
      </c>
      <c r="K880" s="3"/>
    </row>
    <row r="881" spans="1:11" x14ac:dyDescent="0.25">
      <c r="A881" s="3" t="s">
        <v>11</v>
      </c>
      <c r="B881" s="3" t="str">
        <f>"9780071386258"</f>
        <v>9780071386258</v>
      </c>
      <c r="C881" s="3" t="s">
        <v>3067</v>
      </c>
      <c r="D881" s="3" t="s">
        <v>788</v>
      </c>
      <c r="E881" s="3" t="s">
        <v>14</v>
      </c>
      <c r="F881" s="3">
        <v>2002</v>
      </c>
      <c r="G881" s="4">
        <v>40909</v>
      </c>
      <c r="H881" s="3"/>
      <c r="I881" s="3"/>
      <c r="J881" s="3" t="s">
        <v>3068</v>
      </c>
      <c r="K881" s="3"/>
    </row>
    <row r="882" spans="1:11" x14ac:dyDescent="0.25">
      <c r="A882" s="3" t="s">
        <v>11</v>
      </c>
      <c r="B882" s="3" t="str">
        <f>"9780071598804"</f>
        <v>9780071598804</v>
      </c>
      <c r="C882" s="3" t="s">
        <v>3069</v>
      </c>
      <c r="D882" s="3" t="s">
        <v>3070</v>
      </c>
      <c r="E882" s="3" t="s">
        <v>14</v>
      </c>
      <c r="F882" s="3">
        <v>2010</v>
      </c>
      <c r="G882" s="4">
        <v>40909</v>
      </c>
      <c r="H882" s="3"/>
      <c r="I882" s="3"/>
      <c r="J882" s="3" t="s">
        <v>3071</v>
      </c>
      <c r="K882" s="3"/>
    </row>
    <row r="883" spans="1:11" x14ac:dyDescent="0.25">
      <c r="A883" s="3" t="s">
        <v>11</v>
      </c>
      <c r="B883" s="3" t="str">
        <f>"9780071611626"</f>
        <v>9780071611626</v>
      </c>
      <c r="C883" s="3" t="s">
        <v>3072</v>
      </c>
      <c r="D883" s="3" t="s">
        <v>3073</v>
      </c>
      <c r="E883" s="3" t="s">
        <v>14</v>
      </c>
      <c r="F883" s="3">
        <v>2009</v>
      </c>
      <c r="G883" s="4">
        <v>40909</v>
      </c>
      <c r="H883" s="3"/>
      <c r="I883" s="3"/>
      <c r="J883" s="3" t="s">
        <v>3074</v>
      </c>
      <c r="K883" s="3"/>
    </row>
    <row r="884" spans="1:11" x14ac:dyDescent="0.25">
      <c r="A884" s="3" t="s">
        <v>11</v>
      </c>
      <c r="B884" s="3" t="str">
        <f>"9780071622462"</f>
        <v>9780071622462</v>
      </c>
      <c r="C884" s="3" t="s">
        <v>3075</v>
      </c>
      <c r="D884" s="3" t="s">
        <v>3076</v>
      </c>
      <c r="E884" s="3" t="s">
        <v>14</v>
      </c>
      <c r="F884" s="3">
        <v>2009</v>
      </c>
      <c r="G884" s="4">
        <v>40909</v>
      </c>
      <c r="H884" s="3"/>
      <c r="I884" s="3"/>
      <c r="J884" s="3" t="s">
        <v>3077</v>
      </c>
      <c r="K884" s="3"/>
    </row>
    <row r="885" spans="1:11" x14ac:dyDescent="0.25">
      <c r="A885" s="3" t="s">
        <v>11</v>
      </c>
      <c r="B885" s="3" t="str">
        <f>"9780071666664"</f>
        <v>9780071666664</v>
      </c>
      <c r="C885" s="3" t="s">
        <v>3078</v>
      </c>
      <c r="D885" s="3" t="s">
        <v>3079</v>
      </c>
      <c r="E885" s="3" t="s">
        <v>14</v>
      </c>
      <c r="F885" s="3">
        <v>2011</v>
      </c>
      <c r="G885" s="4">
        <v>41670</v>
      </c>
      <c r="H885" s="3"/>
      <c r="I885" s="3"/>
      <c r="J885" s="3" t="s">
        <v>3080</v>
      </c>
      <c r="K885" s="3"/>
    </row>
    <row r="886" spans="1:11" x14ac:dyDescent="0.25">
      <c r="A886" s="3" t="s">
        <v>11</v>
      </c>
      <c r="B886" s="3" t="str">
        <f>"9780071717915"</f>
        <v>9780071717915</v>
      </c>
      <c r="C886" s="3" t="s">
        <v>3081</v>
      </c>
      <c r="D886" s="3" t="s">
        <v>3082</v>
      </c>
      <c r="E886" s="3" t="s">
        <v>14</v>
      </c>
      <c r="F886" s="3">
        <v>2011</v>
      </c>
      <c r="G886" s="4">
        <v>40909</v>
      </c>
      <c r="H886" s="3"/>
      <c r="I886" s="3"/>
      <c r="J886" s="3" t="s">
        <v>3083</v>
      </c>
      <c r="K886" s="3"/>
    </row>
    <row r="887" spans="1:11" x14ac:dyDescent="0.25">
      <c r="A887" s="3" t="s">
        <v>11</v>
      </c>
      <c r="B887" s="3" t="str">
        <f>"9780071623384"</f>
        <v>9780071623384</v>
      </c>
      <c r="C887" s="3" t="s">
        <v>3084</v>
      </c>
      <c r="D887" s="3" t="s">
        <v>735</v>
      </c>
      <c r="E887" s="3" t="s">
        <v>14</v>
      </c>
      <c r="F887" s="3">
        <v>2010</v>
      </c>
      <c r="G887" s="4">
        <v>41240</v>
      </c>
      <c r="H887" s="3"/>
      <c r="I887" s="3"/>
      <c r="J887" s="3" t="s">
        <v>3085</v>
      </c>
      <c r="K887" s="3"/>
    </row>
    <row r="888" spans="1:11" x14ac:dyDescent="0.25">
      <c r="A888" s="3" t="s">
        <v>11</v>
      </c>
      <c r="B888" s="3" t="str">
        <f>"9780071825399"</f>
        <v>9780071825399</v>
      </c>
      <c r="C888" s="3" t="s">
        <v>3086</v>
      </c>
      <c r="D888" s="3" t="s">
        <v>1254</v>
      </c>
      <c r="E888" s="3" t="s">
        <v>14</v>
      </c>
      <c r="F888" s="3">
        <v>2014</v>
      </c>
      <c r="G888" s="4">
        <v>42207</v>
      </c>
      <c r="H888" s="3"/>
      <c r="I888" s="3"/>
      <c r="J888" s="3" t="s">
        <v>3087</v>
      </c>
      <c r="K888" s="3"/>
    </row>
    <row r="889" spans="1:11" x14ac:dyDescent="0.25">
      <c r="A889" s="3" t="s">
        <v>11</v>
      </c>
      <c r="B889" s="3" t="str">
        <f>"9780071834926"</f>
        <v>9780071834926</v>
      </c>
      <c r="C889" s="3" t="s">
        <v>3088</v>
      </c>
      <c r="D889" s="3" t="s">
        <v>3089</v>
      </c>
      <c r="E889" s="3" t="s">
        <v>14</v>
      </c>
      <c r="F889" s="3">
        <v>2016</v>
      </c>
      <c r="G889" s="4">
        <v>42670</v>
      </c>
      <c r="H889" s="3"/>
      <c r="I889" s="3"/>
      <c r="J889" s="3" t="s">
        <v>3090</v>
      </c>
      <c r="K889" s="3"/>
    </row>
    <row r="890" spans="1:11" x14ac:dyDescent="0.25">
      <c r="A890" s="3" t="s">
        <v>11</v>
      </c>
      <c r="B890" s="3" t="str">
        <f>"9780071391092"</f>
        <v>9780071391092</v>
      </c>
      <c r="C890" s="3" t="s">
        <v>3091</v>
      </c>
      <c r="D890" s="3" t="s">
        <v>3092</v>
      </c>
      <c r="E890" s="3" t="s">
        <v>14</v>
      </c>
      <c r="F890" s="3">
        <v>2004</v>
      </c>
      <c r="G890" s="4">
        <v>40909</v>
      </c>
      <c r="H890" s="3"/>
      <c r="I890" s="3"/>
      <c r="J890" s="3" t="s">
        <v>3093</v>
      </c>
      <c r="K890" s="3"/>
    </row>
    <row r="891" spans="1:11" x14ac:dyDescent="0.25">
      <c r="A891" s="3" t="s">
        <v>11</v>
      </c>
      <c r="B891" s="3" t="str">
        <f>"9780071636643"</f>
        <v>9780071636643</v>
      </c>
      <c r="C891" s="3" t="s">
        <v>3094</v>
      </c>
      <c r="D891" s="3" t="s">
        <v>3095</v>
      </c>
      <c r="E891" s="3" t="s">
        <v>14</v>
      </c>
      <c r="F891" s="3">
        <v>2010</v>
      </c>
      <c r="G891" s="4">
        <v>40909</v>
      </c>
      <c r="H891" s="3"/>
      <c r="I891" s="3"/>
      <c r="J891" s="3" t="s">
        <v>3096</v>
      </c>
      <c r="K891" s="3"/>
    </row>
    <row r="892" spans="1:11" x14ac:dyDescent="0.25">
      <c r="A892" s="3" t="s">
        <v>11</v>
      </c>
      <c r="B892" s="3" t="str">
        <f>"9780071632379"</f>
        <v>9780071632379</v>
      </c>
      <c r="C892" s="3" t="s">
        <v>3097</v>
      </c>
      <c r="D892" s="3" t="s">
        <v>2359</v>
      </c>
      <c r="E892" s="3" t="s">
        <v>14</v>
      </c>
      <c r="F892" s="3">
        <v>2010</v>
      </c>
      <c r="G892" s="4">
        <v>40909</v>
      </c>
      <c r="H892" s="3"/>
      <c r="I892" s="3"/>
      <c r="J892" s="3" t="s">
        <v>3098</v>
      </c>
      <c r="K892" s="3"/>
    </row>
    <row r="893" spans="1:11" x14ac:dyDescent="0.25">
      <c r="A893" s="3" t="s">
        <v>11</v>
      </c>
      <c r="B893" s="3" t="str">
        <f>"9780071777148"</f>
        <v>9780071777148</v>
      </c>
      <c r="C893" s="3" t="s">
        <v>3099</v>
      </c>
      <c r="D893" s="3" t="s">
        <v>2490</v>
      </c>
      <c r="E893" s="3" t="s">
        <v>14</v>
      </c>
      <c r="F893" s="3">
        <v>2013</v>
      </c>
      <c r="G893" s="4">
        <v>42455</v>
      </c>
      <c r="H893" s="3"/>
      <c r="I893" s="3"/>
      <c r="J893" s="3" t="s">
        <v>3100</v>
      </c>
      <c r="K893" s="3"/>
    </row>
    <row r="894" spans="1:11" x14ac:dyDescent="0.25">
      <c r="A894" s="3" t="s">
        <v>11</v>
      </c>
      <c r="B894" s="3" t="str">
        <f>"9780070583542"</f>
        <v>9780070583542</v>
      </c>
      <c r="C894" s="3" t="s">
        <v>3101</v>
      </c>
      <c r="D894" s="3" t="s">
        <v>1125</v>
      </c>
      <c r="E894" s="3" t="s">
        <v>14</v>
      </c>
      <c r="F894" s="3">
        <v>2005</v>
      </c>
      <c r="G894" s="4">
        <v>41941</v>
      </c>
      <c r="H894" s="3"/>
      <c r="I894" s="3"/>
      <c r="J894" s="3" t="s">
        <v>3102</v>
      </c>
      <c r="K894" s="3"/>
    </row>
    <row r="895" spans="1:11" x14ac:dyDescent="0.25">
      <c r="A895" s="3" t="s">
        <v>11</v>
      </c>
      <c r="B895" s="3" t="str">
        <f>"9780071382151"</f>
        <v>9780071382151</v>
      </c>
      <c r="C895" s="3" t="s">
        <v>3103</v>
      </c>
      <c r="D895" s="3" t="s">
        <v>3104</v>
      </c>
      <c r="E895" s="3" t="s">
        <v>14</v>
      </c>
      <c r="F895" s="3">
        <v>2002</v>
      </c>
      <c r="G895" s="4">
        <v>40909</v>
      </c>
      <c r="H895" s="3"/>
      <c r="I895" s="3"/>
      <c r="J895" s="3" t="s">
        <v>3105</v>
      </c>
      <c r="K895" s="3"/>
    </row>
    <row r="896" spans="1:11" x14ac:dyDescent="0.25">
      <c r="A896" s="3" t="s">
        <v>11</v>
      </c>
      <c r="B896" s="3" t="str">
        <f>"9780071413770"</f>
        <v>9780071413770</v>
      </c>
      <c r="C896" s="3" t="s">
        <v>3106</v>
      </c>
      <c r="D896" s="3" t="s">
        <v>3107</v>
      </c>
      <c r="E896" s="3" t="s">
        <v>14</v>
      </c>
      <c r="F896" s="3">
        <v>2003</v>
      </c>
      <c r="G896" s="4">
        <v>41622</v>
      </c>
      <c r="H896" s="3"/>
      <c r="I896" s="3"/>
      <c r="J896" s="3" t="s">
        <v>3108</v>
      </c>
      <c r="K896" s="3"/>
    </row>
    <row r="897" spans="1:11" x14ac:dyDescent="0.25">
      <c r="A897" s="3" t="s">
        <v>11</v>
      </c>
      <c r="B897" s="3" t="str">
        <f>"9780071621618"</f>
        <v>9780071621618</v>
      </c>
      <c r="C897" s="3" t="s">
        <v>3109</v>
      </c>
      <c r="D897" s="3" t="s">
        <v>2173</v>
      </c>
      <c r="E897" s="3" t="s">
        <v>14</v>
      </c>
      <c r="F897" s="3">
        <v>2010</v>
      </c>
      <c r="G897" s="4">
        <v>40909</v>
      </c>
      <c r="H897" s="3"/>
      <c r="I897" s="3"/>
      <c r="J897" s="3" t="s">
        <v>3110</v>
      </c>
      <c r="K897" s="3"/>
    </row>
    <row r="898" spans="1:11" x14ac:dyDescent="0.25">
      <c r="A898" s="3" t="s">
        <v>11</v>
      </c>
      <c r="B898" s="3" t="str">
        <f>"9780071807838"</f>
        <v>9780071807838</v>
      </c>
      <c r="C898" s="3" t="s">
        <v>3111</v>
      </c>
      <c r="D898" s="3" t="s">
        <v>40</v>
      </c>
      <c r="E898" s="3" t="s">
        <v>14</v>
      </c>
      <c r="F898" s="3">
        <v>2013</v>
      </c>
      <c r="G898" s="4">
        <v>42077</v>
      </c>
      <c r="H898" s="3"/>
      <c r="I898" s="3"/>
      <c r="J898" s="3" t="s">
        <v>3112</v>
      </c>
      <c r="K898" s="3"/>
    </row>
    <row r="899" spans="1:11" x14ac:dyDescent="0.25">
      <c r="A899" s="3" t="s">
        <v>11</v>
      </c>
      <c r="B899" s="3" t="str">
        <f>"9780070583207"</f>
        <v>9780070583207</v>
      </c>
      <c r="C899" s="3" t="s">
        <v>3113</v>
      </c>
      <c r="D899" s="3" t="s">
        <v>3114</v>
      </c>
      <c r="E899" s="3" t="s">
        <v>14</v>
      </c>
      <c r="F899" s="3">
        <v>2005</v>
      </c>
      <c r="G899" s="4">
        <v>41980</v>
      </c>
      <c r="H899" s="3"/>
      <c r="I899" s="3"/>
      <c r="J899" s="3" t="s">
        <v>3115</v>
      </c>
      <c r="K899" s="3"/>
    </row>
    <row r="900" spans="1:11" x14ac:dyDescent="0.25">
      <c r="A900" s="3" t="s">
        <v>11</v>
      </c>
      <c r="B900" s="3" t="str">
        <f>"9780071550055"</f>
        <v>9780071550055</v>
      </c>
      <c r="C900" s="3" t="s">
        <v>3116</v>
      </c>
      <c r="D900" s="3" t="s">
        <v>3117</v>
      </c>
      <c r="E900" s="3" t="s">
        <v>14</v>
      </c>
      <c r="F900" s="3">
        <v>2010</v>
      </c>
      <c r="G900" s="4">
        <v>40909</v>
      </c>
      <c r="H900" s="3"/>
      <c r="I900" s="3"/>
      <c r="J900" s="3" t="s">
        <v>3118</v>
      </c>
      <c r="K900" s="3"/>
    </row>
    <row r="901" spans="1:11" x14ac:dyDescent="0.25">
      <c r="A901" s="3" t="s">
        <v>11</v>
      </c>
      <c r="B901" s="3" t="str">
        <f>"9780071701884"</f>
        <v>9780071701884</v>
      </c>
      <c r="C901" s="3" t="s">
        <v>3119</v>
      </c>
      <c r="D901" s="3" t="s">
        <v>3120</v>
      </c>
      <c r="E901" s="3" t="s">
        <v>14</v>
      </c>
      <c r="F901" s="3">
        <v>2010</v>
      </c>
      <c r="G901" s="4">
        <v>40909</v>
      </c>
      <c r="H901" s="3"/>
      <c r="I901" s="3"/>
      <c r="J901" s="3" t="s">
        <v>3121</v>
      </c>
      <c r="K901" s="3"/>
    </row>
    <row r="902" spans="1:11" x14ac:dyDescent="0.25">
      <c r="A902" s="3" t="s">
        <v>11</v>
      </c>
      <c r="B902" s="3" t="str">
        <f>"9780071596978"</f>
        <v>9780071596978</v>
      </c>
      <c r="C902" s="3" t="s">
        <v>3122</v>
      </c>
      <c r="D902" s="3" t="s">
        <v>3123</v>
      </c>
      <c r="E902" s="3" t="s">
        <v>14</v>
      </c>
      <c r="F902" s="3">
        <v>2010</v>
      </c>
      <c r="G902" s="4">
        <v>40909</v>
      </c>
      <c r="H902" s="3"/>
      <c r="I902" s="3"/>
      <c r="J902" s="3" t="s">
        <v>3124</v>
      </c>
      <c r="K902" s="3"/>
    </row>
    <row r="903" spans="1:11" x14ac:dyDescent="0.25">
      <c r="A903" s="3" t="s">
        <v>11</v>
      </c>
      <c r="B903" s="3" t="str">
        <f>"9781260440591"</f>
        <v>9781260440591</v>
      </c>
      <c r="C903" s="3" t="s">
        <v>3125</v>
      </c>
      <c r="D903" s="3" t="s">
        <v>3126</v>
      </c>
      <c r="E903" s="3" t="s">
        <v>14</v>
      </c>
      <c r="F903" s="3">
        <v>2001</v>
      </c>
      <c r="G903" s="4">
        <v>43241</v>
      </c>
      <c r="H903" s="3"/>
      <c r="I903" s="3"/>
      <c r="J903" s="3" t="s">
        <v>3127</v>
      </c>
      <c r="K903" s="3"/>
    </row>
    <row r="904" spans="1:11" x14ac:dyDescent="0.25">
      <c r="A904" s="3" t="s">
        <v>11</v>
      </c>
      <c r="B904" s="3" t="str">
        <f>"9780071362986"</f>
        <v>9780071362986</v>
      </c>
      <c r="C904" s="3" t="s">
        <v>3128</v>
      </c>
      <c r="D904" s="3" t="s">
        <v>708</v>
      </c>
      <c r="E904" s="3" t="s">
        <v>14</v>
      </c>
      <c r="F904" s="3">
        <v>2001</v>
      </c>
      <c r="G904" s="4">
        <v>40909</v>
      </c>
      <c r="H904" s="3"/>
      <c r="I904" s="3"/>
      <c r="J904" s="3" t="s">
        <v>3129</v>
      </c>
      <c r="K904" s="3"/>
    </row>
    <row r="905" spans="1:11" x14ac:dyDescent="0.25">
      <c r="A905" s="3" t="s">
        <v>11</v>
      </c>
      <c r="B905" s="3" t="str">
        <f>"9780071548830"</f>
        <v>9780071548830</v>
      </c>
      <c r="C905" s="3" t="s">
        <v>3130</v>
      </c>
      <c r="D905" s="3" t="s">
        <v>3131</v>
      </c>
      <c r="E905" s="3" t="s">
        <v>14</v>
      </c>
      <c r="F905" s="3">
        <v>2009</v>
      </c>
      <c r="G905" s="4">
        <v>40909</v>
      </c>
      <c r="H905" s="3"/>
      <c r="I905" s="3"/>
      <c r="J905" s="3" t="s">
        <v>3132</v>
      </c>
      <c r="K905" s="3"/>
    </row>
    <row r="906" spans="1:11" x14ac:dyDescent="0.25">
      <c r="A906" s="3" t="s">
        <v>11</v>
      </c>
      <c r="B906" s="3" t="str">
        <f>"9780071822312"</f>
        <v>9780071822312</v>
      </c>
      <c r="C906" s="3" t="s">
        <v>3133</v>
      </c>
      <c r="D906" s="3" t="s">
        <v>1809</v>
      </c>
      <c r="E906" s="3" t="s">
        <v>14</v>
      </c>
      <c r="F906" s="3">
        <v>2014</v>
      </c>
      <c r="G906" s="4">
        <v>41990</v>
      </c>
      <c r="H906" s="3"/>
      <c r="I906" s="3"/>
      <c r="J906" s="3" t="s">
        <v>3134</v>
      </c>
      <c r="K906" s="3"/>
    </row>
    <row r="907" spans="1:11" x14ac:dyDescent="0.25">
      <c r="A907" s="3" t="s">
        <v>11</v>
      </c>
      <c r="B907" s="3" t="str">
        <f>"9780071756150"</f>
        <v>9780071756150</v>
      </c>
      <c r="C907" s="3" t="s">
        <v>3135</v>
      </c>
      <c r="D907" s="3" t="s">
        <v>2421</v>
      </c>
      <c r="E907" s="3" t="s">
        <v>14</v>
      </c>
      <c r="F907" s="3">
        <v>2011</v>
      </c>
      <c r="G907" s="4">
        <v>42207</v>
      </c>
      <c r="H907" s="3"/>
      <c r="I907" s="3"/>
      <c r="J907" s="3" t="s">
        <v>3136</v>
      </c>
      <c r="K907" s="3"/>
    </row>
    <row r="908" spans="1:11" x14ac:dyDescent="0.25">
      <c r="A908" s="3" t="s">
        <v>11</v>
      </c>
      <c r="B908" s="3" t="str">
        <f>"9780071591225"</f>
        <v>9780071591225</v>
      </c>
      <c r="C908" s="3" t="s">
        <v>3137</v>
      </c>
      <c r="D908" s="3" t="s">
        <v>455</v>
      </c>
      <c r="E908" s="3" t="s">
        <v>14</v>
      </c>
      <c r="F908" s="3">
        <v>2008</v>
      </c>
      <c r="G908" s="4">
        <v>40909</v>
      </c>
      <c r="H908" s="3"/>
      <c r="I908" s="3"/>
      <c r="J908" s="3" t="s">
        <v>3138</v>
      </c>
      <c r="K908" s="3"/>
    </row>
    <row r="909" spans="1:11" x14ac:dyDescent="0.25">
      <c r="A909" s="3" t="s">
        <v>11</v>
      </c>
      <c r="B909" s="3" t="str">
        <f>"9780071824859"</f>
        <v>9780071824859</v>
      </c>
      <c r="C909" s="3" t="s">
        <v>3139</v>
      </c>
      <c r="D909" s="3" t="s">
        <v>1271</v>
      </c>
      <c r="E909" s="3" t="s">
        <v>14</v>
      </c>
      <c r="F909" s="3">
        <v>2014</v>
      </c>
      <c r="G909" s="4">
        <v>41843</v>
      </c>
      <c r="H909" s="3"/>
      <c r="I909" s="3"/>
      <c r="J909" s="3" t="s">
        <v>3140</v>
      </c>
      <c r="K909" s="3"/>
    </row>
    <row r="910" spans="1:11" x14ac:dyDescent="0.25">
      <c r="A910" s="3" t="s">
        <v>11</v>
      </c>
      <c r="B910" s="3" t="str">
        <f>"9780071667968"</f>
        <v>9780071667968</v>
      </c>
      <c r="C910" s="3" t="s">
        <v>3141</v>
      </c>
      <c r="D910" s="3" t="s">
        <v>2807</v>
      </c>
      <c r="E910" s="3" t="s">
        <v>14</v>
      </c>
      <c r="F910" s="3">
        <v>2012</v>
      </c>
      <c r="G910" s="4">
        <v>41198</v>
      </c>
      <c r="H910" s="3"/>
      <c r="I910" s="3"/>
      <c r="J910" s="3" t="s">
        <v>3142</v>
      </c>
      <c r="K910" s="3"/>
    </row>
    <row r="911" spans="1:11" x14ac:dyDescent="0.25">
      <c r="A911" s="3" t="s">
        <v>11</v>
      </c>
      <c r="B911" s="3" t="str">
        <f>"9780070125827"</f>
        <v>9780070125827</v>
      </c>
      <c r="C911" s="3" t="s">
        <v>3143</v>
      </c>
      <c r="D911" s="3" t="s">
        <v>844</v>
      </c>
      <c r="E911" s="3" t="s">
        <v>14</v>
      </c>
      <c r="F911" s="3">
        <v>1999</v>
      </c>
      <c r="G911" s="4">
        <v>41367</v>
      </c>
      <c r="H911" s="3"/>
      <c r="I911" s="3"/>
      <c r="J911" s="3" t="s">
        <v>3144</v>
      </c>
      <c r="K911" s="3"/>
    </row>
    <row r="912" spans="1:11" x14ac:dyDescent="0.25">
      <c r="A912" s="3" t="s">
        <v>11</v>
      </c>
      <c r="B912" s="3" t="str">
        <f>"9780070580480"</f>
        <v>9780070580480</v>
      </c>
      <c r="C912" s="3" t="s">
        <v>3145</v>
      </c>
      <c r="D912" s="3" t="s">
        <v>628</v>
      </c>
      <c r="E912" s="3" t="s">
        <v>14</v>
      </c>
      <c r="F912" s="3">
        <v>1999</v>
      </c>
      <c r="G912" s="4">
        <v>40909</v>
      </c>
      <c r="H912" s="3"/>
      <c r="I912" s="3"/>
      <c r="J912" s="3" t="s">
        <v>3146</v>
      </c>
      <c r="K912" s="3"/>
    </row>
    <row r="913" spans="1:11" x14ac:dyDescent="0.25">
      <c r="A913" s="3" t="s">
        <v>11</v>
      </c>
      <c r="B913" s="3" t="str">
        <f>"9780071412049"</f>
        <v>9780071412049</v>
      </c>
      <c r="C913" s="3" t="s">
        <v>3147</v>
      </c>
      <c r="D913" s="3" t="s">
        <v>3148</v>
      </c>
      <c r="E913" s="3" t="s">
        <v>14</v>
      </c>
      <c r="F913" s="3">
        <v>2003</v>
      </c>
      <c r="G913" s="4">
        <v>40909</v>
      </c>
      <c r="H913" s="3"/>
      <c r="I913" s="3"/>
      <c r="J913" s="3" t="s">
        <v>3149</v>
      </c>
      <c r="K913" s="3"/>
    </row>
    <row r="914" spans="1:11" x14ac:dyDescent="0.25">
      <c r="A914" s="3" t="s">
        <v>11</v>
      </c>
      <c r="B914" s="3" t="str">
        <f>"9780071445597"</f>
        <v>9780071445597</v>
      </c>
      <c r="C914" s="3" t="s">
        <v>3150</v>
      </c>
      <c r="D914" s="3" t="s">
        <v>2309</v>
      </c>
      <c r="E914" s="3" t="s">
        <v>14</v>
      </c>
      <c r="F914" s="3">
        <v>2005</v>
      </c>
      <c r="G914" s="4">
        <v>40909</v>
      </c>
      <c r="H914" s="3"/>
      <c r="I914" s="3"/>
      <c r="J914" s="3" t="s">
        <v>3151</v>
      </c>
      <c r="K914" s="3"/>
    </row>
    <row r="915" spans="1:11" x14ac:dyDescent="0.25">
      <c r="A915" s="3" t="s">
        <v>11</v>
      </c>
      <c r="B915" s="3" t="str">
        <f>"9780071486514"</f>
        <v>9780071486514</v>
      </c>
      <c r="C915" s="3" t="s">
        <v>3152</v>
      </c>
      <c r="D915" s="3" t="s">
        <v>3153</v>
      </c>
      <c r="E915" s="3" t="s">
        <v>14</v>
      </c>
      <c r="F915" s="3">
        <v>2007</v>
      </c>
      <c r="G915" s="4">
        <v>40909</v>
      </c>
      <c r="H915" s="3"/>
      <c r="I915" s="3"/>
      <c r="J915" s="3" t="s">
        <v>3154</v>
      </c>
      <c r="K915" s="3"/>
    </row>
    <row r="916" spans="1:11" x14ac:dyDescent="0.25">
      <c r="A916" s="3" t="s">
        <v>11</v>
      </c>
      <c r="B916" s="3" t="str">
        <f>"9781259585531"</f>
        <v>9781259585531</v>
      </c>
      <c r="C916" s="3" t="s">
        <v>3155</v>
      </c>
      <c r="D916" s="3" t="s">
        <v>1543</v>
      </c>
      <c r="E916" s="3" t="s">
        <v>14</v>
      </c>
      <c r="F916" s="3">
        <v>2016</v>
      </c>
      <c r="G916" s="4">
        <v>42612</v>
      </c>
      <c r="H916" s="3"/>
      <c r="I916" s="3"/>
      <c r="J916" s="3" t="s">
        <v>3156</v>
      </c>
      <c r="K916" s="3"/>
    </row>
    <row r="917" spans="1:11" x14ac:dyDescent="0.25">
      <c r="A917" s="3" t="s">
        <v>11</v>
      </c>
      <c r="B917" s="3" t="str">
        <f>"9780071638326"</f>
        <v>9780071638326</v>
      </c>
      <c r="C917" s="3" t="s">
        <v>3157</v>
      </c>
      <c r="D917" s="3" t="s">
        <v>55</v>
      </c>
      <c r="E917" s="3" t="s">
        <v>14</v>
      </c>
      <c r="F917" s="3">
        <v>2010</v>
      </c>
      <c r="G917" s="4">
        <v>40909</v>
      </c>
      <c r="H917" s="3"/>
      <c r="I917" s="3"/>
      <c r="J917" s="3" t="s">
        <v>3158</v>
      </c>
      <c r="K917" s="3"/>
    </row>
    <row r="918" spans="1:11" x14ac:dyDescent="0.25">
      <c r="A918" s="3" t="s">
        <v>11</v>
      </c>
      <c r="B918" s="3" t="str">
        <f>"9780071798143"</f>
        <v>9780071798143</v>
      </c>
      <c r="C918" s="3" t="s">
        <v>3159</v>
      </c>
      <c r="D918" s="3" t="s">
        <v>3160</v>
      </c>
      <c r="E918" s="3" t="s">
        <v>14</v>
      </c>
      <c r="F918" s="3">
        <v>2014</v>
      </c>
      <c r="G918" s="4">
        <v>41766</v>
      </c>
      <c r="H918" s="3"/>
      <c r="I918" s="3"/>
      <c r="J918" s="3" t="s">
        <v>3161</v>
      </c>
      <c r="K918" s="3"/>
    </row>
    <row r="919" spans="1:11" x14ac:dyDescent="0.25">
      <c r="A919" s="3" t="s">
        <v>11</v>
      </c>
      <c r="B919" s="3" t="str">
        <f>"9780071395953"</f>
        <v>9780071395953</v>
      </c>
      <c r="C919" s="3" t="s">
        <v>3162</v>
      </c>
      <c r="D919" s="3" t="s">
        <v>3163</v>
      </c>
      <c r="E919" s="3" t="s">
        <v>14</v>
      </c>
      <c r="F919" s="3">
        <v>2003</v>
      </c>
      <c r="G919" s="4">
        <v>40909</v>
      </c>
      <c r="H919" s="3"/>
      <c r="I919" s="3"/>
      <c r="J919" s="3" t="s">
        <v>3164</v>
      </c>
      <c r="K919" s="3"/>
    </row>
    <row r="920" spans="1:11" x14ac:dyDescent="0.25">
      <c r="A920" s="3" t="s">
        <v>11</v>
      </c>
      <c r="B920" s="3" t="str">
        <f>"9780071409278"</f>
        <v>9780071409278</v>
      </c>
      <c r="C920" s="3" t="s">
        <v>3165</v>
      </c>
      <c r="D920" s="3" t="s">
        <v>3166</v>
      </c>
      <c r="E920" s="3" t="s">
        <v>14</v>
      </c>
      <c r="F920" s="3">
        <v>2003</v>
      </c>
      <c r="G920" s="4">
        <v>40909</v>
      </c>
      <c r="H920" s="3"/>
      <c r="I920" s="3"/>
      <c r="J920" s="3" t="s">
        <v>3167</v>
      </c>
      <c r="K920" s="3"/>
    </row>
    <row r="921" spans="1:11" x14ac:dyDescent="0.25">
      <c r="A921" s="3" t="s">
        <v>11</v>
      </c>
      <c r="B921" s="3" t="str">
        <f>"9780071622318"</f>
        <v>9780071622318</v>
      </c>
      <c r="C921" s="3" t="s">
        <v>3168</v>
      </c>
      <c r="D921" s="3" t="s">
        <v>3169</v>
      </c>
      <c r="E921" s="3" t="s">
        <v>14</v>
      </c>
      <c r="F921" s="3">
        <v>2009</v>
      </c>
      <c r="G921" s="4">
        <v>40909</v>
      </c>
      <c r="H921" s="3"/>
      <c r="I921" s="3"/>
      <c r="J921" s="3" t="s">
        <v>3170</v>
      </c>
      <c r="K921" s="3"/>
    </row>
    <row r="922" spans="1:11" x14ac:dyDescent="0.25">
      <c r="A922" s="3" t="s">
        <v>11</v>
      </c>
      <c r="B922" s="3" t="str">
        <f>"9780071622967"</f>
        <v>9780071622967</v>
      </c>
      <c r="C922" s="3" t="s">
        <v>3171</v>
      </c>
      <c r="D922" s="3" t="s">
        <v>3172</v>
      </c>
      <c r="E922" s="3" t="s">
        <v>14</v>
      </c>
      <c r="F922" s="3">
        <v>2010</v>
      </c>
      <c r="G922" s="4">
        <v>40909</v>
      </c>
      <c r="H922" s="3"/>
      <c r="I922" s="3"/>
      <c r="J922" s="3" t="s">
        <v>3173</v>
      </c>
      <c r="K922" s="3"/>
    </row>
    <row r="923" spans="1:11" x14ac:dyDescent="0.25">
      <c r="A923" s="3" t="s">
        <v>11</v>
      </c>
      <c r="B923" s="3" t="str">
        <f>"9780071805469"</f>
        <v>9780071805469</v>
      </c>
      <c r="C923" s="3" t="s">
        <v>3174</v>
      </c>
      <c r="D923" s="3" t="s">
        <v>1490</v>
      </c>
      <c r="E923" s="3" t="s">
        <v>14</v>
      </c>
      <c r="F923" s="3">
        <v>2013</v>
      </c>
      <c r="G923" s="4">
        <v>43496</v>
      </c>
      <c r="H923" s="3"/>
      <c r="I923" s="3"/>
      <c r="J923" s="3" t="s">
        <v>3175</v>
      </c>
      <c r="K923" s="3"/>
    </row>
    <row r="924" spans="1:11" x14ac:dyDescent="0.25">
      <c r="A924" s="3" t="s">
        <v>11</v>
      </c>
      <c r="B924" s="3" t="str">
        <f>"9780071635080"</f>
        <v>9780071635080</v>
      </c>
      <c r="C924" s="3" t="s">
        <v>3176</v>
      </c>
      <c r="D924" s="3" t="s">
        <v>3177</v>
      </c>
      <c r="E924" s="3" t="s">
        <v>14</v>
      </c>
      <c r="F924" s="3">
        <v>2011</v>
      </c>
      <c r="G924" s="4">
        <v>40910</v>
      </c>
      <c r="H924" s="3"/>
      <c r="I924" s="3"/>
      <c r="J924" s="3" t="s">
        <v>3178</v>
      </c>
      <c r="K924" s="3"/>
    </row>
    <row r="925" spans="1:11" x14ac:dyDescent="0.25">
      <c r="A925" s="3" t="s">
        <v>11</v>
      </c>
      <c r="B925" s="3" t="str">
        <f>"9780071410427"</f>
        <v>9780071410427</v>
      </c>
      <c r="C925" s="3" t="s">
        <v>3179</v>
      </c>
      <c r="D925" s="3" t="s">
        <v>3092</v>
      </c>
      <c r="E925" s="3" t="s">
        <v>14</v>
      </c>
      <c r="F925" s="3">
        <v>2005</v>
      </c>
      <c r="G925" s="4">
        <v>41999</v>
      </c>
      <c r="H925" s="3"/>
      <c r="I925" s="3"/>
      <c r="J925" s="3" t="s">
        <v>3180</v>
      </c>
      <c r="K925" s="3"/>
    </row>
    <row r="926" spans="1:11" x14ac:dyDescent="0.25">
      <c r="A926" s="3" t="s">
        <v>11</v>
      </c>
      <c r="B926" s="3" t="str">
        <f>"9780071396035"</f>
        <v>9780071396035</v>
      </c>
      <c r="C926" s="3" t="s">
        <v>3181</v>
      </c>
      <c r="D926" s="3" t="s">
        <v>3182</v>
      </c>
      <c r="E926" s="3" t="s">
        <v>14</v>
      </c>
      <c r="F926" s="3">
        <v>2003</v>
      </c>
      <c r="G926" s="4">
        <v>40909</v>
      </c>
      <c r="H926" s="3"/>
      <c r="I926" s="3"/>
      <c r="J926" s="3" t="s">
        <v>3183</v>
      </c>
      <c r="K926" s="3"/>
    </row>
    <row r="927" spans="1:11" x14ac:dyDescent="0.25">
      <c r="A927" s="3" t="s">
        <v>11</v>
      </c>
      <c r="B927" s="3" t="str">
        <f>"9780071498395"</f>
        <v>9780071498395</v>
      </c>
      <c r="C927" s="3" t="s">
        <v>3184</v>
      </c>
      <c r="D927" s="3" t="s">
        <v>442</v>
      </c>
      <c r="E927" s="3" t="s">
        <v>14</v>
      </c>
      <c r="F927" s="3">
        <v>2009</v>
      </c>
      <c r="G927" s="4">
        <v>40909</v>
      </c>
      <c r="H927" s="3"/>
      <c r="I927" s="3"/>
      <c r="J927" s="3" t="s">
        <v>3185</v>
      </c>
      <c r="K927" s="3"/>
    </row>
    <row r="928" spans="1:11" x14ac:dyDescent="0.25">
      <c r="A928" s="3" t="s">
        <v>11</v>
      </c>
      <c r="B928" s="3" t="str">
        <f>"9780071745604"</f>
        <v>9780071745604</v>
      </c>
      <c r="C928" s="3" t="s">
        <v>3186</v>
      </c>
      <c r="D928" s="3" t="s">
        <v>3187</v>
      </c>
      <c r="E928" s="3" t="s">
        <v>14</v>
      </c>
      <c r="F928" s="3">
        <v>2015</v>
      </c>
      <c r="G928" s="4">
        <v>42063</v>
      </c>
      <c r="H928" s="3"/>
      <c r="I928" s="3"/>
      <c r="J928" s="3" t="s">
        <v>3188</v>
      </c>
      <c r="K928" s="3"/>
    </row>
    <row r="929" spans="1:11" x14ac:dyDescent="0.25">
      <c r="A929" s="3" t="s">
        <v>11</v>
      </c>
      <c r="B929" s="3" t="str">
        <f>"9780071842808"</f>
        <v>9780071842808</v>
      </c>
      <c r="C929" s="3" t="s">
        <v>3189</v>
      </c>
      <c r="D929" s="3" t="s">
        <v>3190</v>
      </c>
      <c r="E929" s="3" t="s">
        <v>14</v>
      </c>
      <c r="F929" s="3">
        <v>2018</v>
      </c>
      <c r="G929" s="4">
        <v>43300</v>
      </c>
      <c r="H929" s="3" t="s">
        <v>481</v>
      </c>
      <c r="I929" s="3" t="s">
        <v>37</v>
      </c>
      <c r="J929" s="3" t="s">
        <v>3191</v>
      </c>
      <c r="K929" s="3"/>
    </row>
    <row r="930" spans="1:11" x14ac:dyDescent="0.25">
      <c r="A930" s="3" t="s">
        <v>11</v>
      </c>
      <c r="B930" s="3" t="str">
        <f>"9780071771917"</f>
        <v>9780071771917</v>
      </c>
      <c r="C930" s="3" t="s">
        <v>3192</v>
      </c>
      <c r="D930" s="3" t="s">
        <v>3193</v>
      </c>
      <c r="E930" s="3" t="s">
        <v>14</v>
      </c>
      <c r="F930" s="3">
        <v>2013</v>
      </c>
      <c r="G930" s="4">
        <v>42273</v>
      </c>
      <c r="H930" s="3" t="s">
        <v>117</v>
      </c>
      <c r="I930" s="3" t="s">
        <v>118</v>
      </c>
      <c r="J930" s="3" t="s">
        <v>3194</v>
      </c>
      <c r="K930" s="3"/>
    </row>
    <row r="931" spans="1:11" x14ac:dyDescent="0.25">
      <c r="A931" s="3" t="s">
        <v>11</v>
      </c>
      <c r="B931" s="3" t="str">
        <f>"9780071793056"</f>
        <v>9780071793056</v>
      </c>
      <c r="C931" s="3" t="s">
        <v>3195</v>
      </c>
      <c r="D931" s="3" t="s">
        <v>3196</v>
      </c>
      <c r="E931" s="3" t="s">
        <v>14</v>
      </c>
      <c r="F931" s="3">
        <v>2014</v>
      </c>
      <c r="G931" s="4">
        <v>41912</v>
      </c>
      <c r="H931" s="3" t="s">
        <v>1886</v>
      </c>
      <c r="I931" s="3" t="s">
        <v>855</v>
      </c>
      <c r="J931" s="3" t="s">
        <v>3197</v>
      </c>
      <c r="K931" s="3"/>
    </row>
    <row r="932" spans="1:11" x14ac:dyDescent="0.25">
      <c r="A932" s="3" t="s">
        <v>11</v>
      </c>
      <c r="B932" s="3" t="str">
        <f>"9780071798259"</f>
        <v>9780071798259</v>
      </c>
      <c r="C932" s="3" t="s">
        <v>3198</v>
      </c>
      <c r="D932" s="3" t="s">
        <v>3160</v>
      </c>
      <c r="E932" s="3" t="s">
        <v>14</v>
      </c>
      <c r="F932" s="3">
        <v>2013</v>
      </c>
      <c r="G932" s="4">
        <v>41389</v>
      </c>
      <c r="H932" s="3" t="s">
        <v>3199</v>
      </c>
      <c r="I932" s="3" t="s">
        <v>3200</v>
      </c>
      <c r="J932" s="3" t="s">
        <v>3201</v>
      </c>
      <c r="K932" s="3"/>
    </row>
    <row r="933" spans="1:11" x14ac:dyDescent="0.25">
      <c r="A933" s="3" t="s">
        <v>11</v>
      </c>
      <c r="B933" s="3" t="str">
        <f>"9781260121827"</f>
        <v>9781260121827</v>
      </c>
      <c r="C933" s="3" t="s">
        <v>3202</v>
      </c>
      <c r="D933" s="3" t="s">
        <v>735</v>
      </c>
      <c r="E933" s="3" t="s">
        <v>14</v>
      </c>
      <c r="F933" s="3">
        <v>2018</v>
      </c>
      <c r="G933" s="4">
        <v>43370</v>
      </c>
      <c r="H933" s="3"/>
      <c r="I933" s="3"/>
      <c r="J933" s="3" t="s">
        <v>3203</v>
      </c>
      <c r="K933" s="3"/>
    </row>
    <row r="934" spans="1:11" x14ac:dyDescent="0.25">
      <c r="A934" s="3" t="s">
        <v>11</v>
      </c>
      <c r="B934" s="3" t="str">
        <f>"9781260458190"</f>
        <v>9781260458190</v>
      </c>
      <c r="C934" s="3" t="s">
        <v>3204</v>
      </c>
      <c r="D934" s="3" t="s">
        <v>3205</v>
      </c>
      <c r="E934" s="3" t="s">
        <v>14</v>
      </c>
      <c r="F934" s="3">
        <v>2020</v>
      </c>
      <c r="G934" s="4">
        <v>45096</v>
      </c>
      <c r="H934" s="3" t="s">
        <v>3206</v>
      </c>
      <c r="I934" s="3" t="s">
        <v>3207</v>
      </c>
      <c r="J934" s="3" t="s">
        <v>3208</v>
      </c>
      <c r="K934" s="3"/>
    </row>
    <row r="935" spans="1:11" x14ac:dyDescent="0.25">
      <c r="A935" s="3" t="s">
        <v>11</v>
      </c>
      <c r="B935" s="3" t="str">
        <f>"9780071472173"</f>
        <v>9780071472173</v>
      </c>
      <c r="C935" s="3" t="s">
        <v>3209</v>
      </c>
      <c r="D935" s="3" t="s">
        <v>3210</v>
      </c>
      <c r="E935" s="3" t="s">
        <v>14</v>
      </c>
      <c r="F935" s="3">
        <v>2007</v>
      </c>
      <c r="G935" s="4">
        <v>40909</v>
      </c>
      <c r="H935" s="3"/>
      <c r="I935" s="3"/>
      <c r="J935" s="3" t="s">
        <v>3211</v>
      </c>
      <c r="K935" s="3"/>
    </row>
    <row r="936" spans="1:11" x14ac:dyDescent="0.25">
      <c r="A936" s="3" t="s">
        <v>11</v>
      </c>
      <c r="B936" s="3" t="str">
        <f>"9780071479370"</f>
        <v>9780071479370</v>
      </c>
      <c r="C936" s="3" t="s">
        <v>3212</v>
      </c>
      <c r="D936" s="3" t="s">
        <v>1649</v>
      </c>
      <c r="E936" s="3" t="s">
        <v>14</v>
      </c>
      <c r="F936" s="3">
        <v>2007</v>
      </c>
      <c r="G936" s="4">
        <v>40909</v>
      </c>
      <c r="H936" s="3"/>
      <c r="I936" s="3"/>
      <c r="J936" s="3" t="s">
        <v>3213</v>
      </c>
      <c r="K936" s="3"/>
    </row>
    <row r="937" spans="1:11" x14ac:dyDescent="0.25">
      <c r="A937" s="3" t="s">
        <v>11</v>
      </c>
      <c r="B937" s="3" t="str">
        <f>"9780071737012"</f>
        <v>9780071737012</v>
      </c>
      <c r="C937" s="3" t="s">
        <v>3214</v>
      </c>
      <c r="D937" s="3" t="s">
        <v>1522</v>
      </c>
      <c r="E937" s="3" t="s">
        <v>14</v>
      </c>
      <c r="F937" s="3">
        <v>2010</v>
      </c>
      <c r="G937" s="4">
        <v>40909</v>
      </c>
      <c r="H937" s="3"/>
      <c r="I937" s="3"/>
      <c r="J937" s="3" t="s">
        <v>3215</v>
      </c>
      <c r="K937" s="3"/>
    </row>
    <row r="938" spans="1:11" x14ac:dyDescent="0.25">
      <c r="A938" s="3" t="s">
        <v>11</v>
      </c>
      <c r="B938" s="3" t="str">
        <f>"9780071432184"</f>
        <v>9780071432184</v>
      </c>
      <c r="C938" s="3" t="s">
        <v>3216</v>
      </c>
      <c r="D938" s="3" t="s">
        <v>493</v>
      </c>
      <c r="E938" s="3" t="s">
        <v>14</v>
      </c>
      <c r="F938" s="3" t="s">
        <v>3217</v>
      </c>
      <c r="G938" s="4">
        <v>40909</v>
      </c>
      <c r="H938" s="3"/>
      <c r="I938" s="3"/>
      <c r="J938" s="3" t="s">
        <v>3218</v>
      </c>
      <c r="K938" s="3"/>
    </row>
    <row r="939" spans="1:11" x14ac:dyDescent="0.25">
      <c r="A939" s="3" t="s">
        <v>11</v>
      </c>
      <c r="B939" s="3" t="str">
        <f>"9780071399197"</f>
        <v>9780071399197</v>
      </c>
      <c r="C939" s="3" t="s">
        <v>3219</v>
      </c>
      <c r="D939" s="3" t="s">
        <v>3220</v>
      </c>
      <c r="E939" s="3" t="s">
        <v>14</v>
      </c>
      <c r="F939" s="3">
        <v>2003</v>
      </c>
      <c r="G939" s="4">
        <v>40909</v>
      </c>
      <c r="H939" s="3"/>
      <c r="I939" s="3"/>
      <c r="J939" s="3" t="s">
        <v>3221</v>
      </c>
      <c r="K939" s="3"/>
    </row>
    <row r="940" spans="1:11" x14ac:dyDescent="0.25">
      <c r="A940" s="3" t="s">
        <v>11</v>
      </c>
      <c r="B940" s="3" t="str">
        <f>"9780071772129"</f>
        <v>9780071772129</v>
      </c>
      <c r="C940" s="3" t="s">
        <v>3222</v>
      </c>
      <c r="D940" s="3" t="s">
        <v>2811</v>
      </c>
      <c r="E940" s="3" t="s">
        <v>14</v>
      </c>
      <c r="F940" s="3">
        <v>2011</v>
      </c>
      <c r="G940" s="4">
        <v>41450</v>
      </c>
      <c r="H940" s="3"/>
      <c r="I940" s="3"/>
      <c r="J940" s="3" t="s">
        <v>3223</v>
      </c>
      <c r="K940" s="3"/>
    </row>
    <row r="941" spans="1:11" x14ac:dyDescent="0.25">
      <c r="A941" s="3" t="s">
        <v>11</v>
      </c>
      <c r="B941" s="3" t="str">
        <f>"9780071464178"</f>
        <v>9780071464178</v>
      </c>
      <c r="C941" s="3" t="s">
        <v>3224</v>
      </c>
      <c r="D941" s="3" t="s">
        <v>3225</v>
      </c>
      <c r="E941" s="3" t="s">
        <v>14</v>
      </c>
      <c r="F941" s="3">
        <v>2007</v>
      </c>
      <c r="G941" s="4">
        <v>40909</v>
      </c>
      <c r="H941" s="3"/>
      <c r="I941" s="3"/>
      <c r="J941" s="3" t="s">
        <v>3226</v>
      </c>
      <c r="K941" s="3"/>
    </row>
    <row r="942" spans="1:11" x14ac:dyDescent="0.25">
      <c r="A942" s="3" t="s">
        <v>11</v>
      </c>
      <c r="B942" s="3" t="str">
        <f>"9780071487818"</f>
        <v>9780071487818</v>
      </c>
      <c r="C942" s="3" t="s">
        <v>3227</v>
      </c>
      <c r="D942" s="3" t="s">
        <v>1176</v>
      </c>
      <c r="E942" s="3" t="s">
        <v>14</v>
      </c>
      <c r="F942" s="3">
        <v>2008</v>
      </c>
      <c r="G942" s="4">
        <v>42488</v>
      </c>
      <c r="H942" s="3"/>
      <c r="I942" s="3"/>
      <c r="J942" s="3" t="s">
        <v>3228</v>
      </c>
      <c r="K942" s="3"/>
    </row>
    <row r="943" spans="1:11" x14ac:dyDescent="0.25">
      <c r="A943" s="3" t="s">
        <v>11</v>
      </c>
      <c r="B943" s="3" t="str">
        <f>"9780071622950"</f>
        <v>9780071622950</v>
      </c>
      <c r="C943" s="3" t="s">
        <v>3229</v>
      </c>
      <c r="D943" s="3" t="s">
        <v>1405</v>
      </c>
      <c r="E943" s="3" t="s">
        <v>14</v>
      </c>
      <c r="F943" s="3">
        <v>2010</v>
      </c>
      <c r="G943" s="4">
        <v>40909</v>
      </c>
      <c r="H943" s="3"/>
      <c r="I943" s="3"/>
      <c r="J943" s="3" t="s">
        <v>3230</v>
      </c>
      <c r="K943" s="3"/>
    </row>
    <row r="944" spans="1:11" x14ac:dyDescent="0.25">
      <c r="A944" s="3" t="s">
        <v>11</v>
      </c>
      <c r="B944" s="3" t="str">
        <f>"9781260455304"</f>
        <v>9781260455304</v>
      </c>
      <c r="C944" s="3" t="s">
        <v>3231</v>
      </c>
      <c r="D944" s="3" t="s">
        <v>1525</v>
      </c>
      <c r="E944" s="3" t="s">
        <v>14</v>
      </c>
      <c r="F944" s="3">
        <v>2020</v>
      </c>
      <c r="G944" s="4">
        <v>43699</v>
      </c>
      <c r="H944" s="3"/>
      <c r="I944" s="3"/>
      <c r="J944" s="3" t="s">
        <v>3232</v>
      </c>
      <c r="K944" s="3"/>
    </row>
    <row r="945" spans="1:11" x14ac:dyDescent="0.25">
      <c r="A945" s="3" t="s">
        <v>11</v>
      </c>
      <c r="B945" s="3" t="str">
        <f>"9780071829465"</f>
        <v>9780071829465</v>
      </c>
      <c r="C945" s="3" t="s">
        <v>3233</v>
      </c>
      <c r="D945" s="3" t="s">
        <v>1656</v>
      </c>
      <c r="E945" s="3" t="s">
        <v>14</v>
      </c>
      <c r="F945" s="3">
        <v>2014</v>
      </c>
      <c r="G945" s="4">
        <v>41670</v>
      </c>
      <c r="H945" s="3"/>
      <c r="I945" s="3"/>
      <c r="J945" s="3" t="s">
        <v>3234</v>
      </c>
      <c r="K945" s="3"/>
    </row>
    <row r="946" spans="1:11" x14ac:dyDescent="0.25">
      <c r="A946" s="3" t="s">
        <v>11</v>
      </c>
      <c r="B946" s="3" t="str">
        <f>"9780071742474"</f>
        <v>9780071742474</v>
      </c>
      <c r="C946" s="3" t="s">
        <v>3235</v>
      </c>
      <c r="D946" s="3" t="s">
        <v>3236</v>
      </c>
      <c r="E946" s="3" t="s">
        <v>14</v>
      </c>
      <c r="F946" s="3">
        <v>2012</v>
      </c>
      <c r="G946" s="4">
        <v>41186</v>
      </c>
      <c r="H946" s="3"/>
      <c r="I946" s="3"/>
      <c r="J946" s="3" t="s">
        <v>3237</v>
      </c>
      <c r="K946" s="3"/>
    </row>
    <row r="947" spans="1:11" x14ac:dyDescent="0.25">
      <c r="A947" s="3" t="s">
        <v>11</v>
      </c>
      <c r="B947" s="3" t="str">
        <f>"9780071363815"</f>
        <v>9780071363815</v>
      </c>
      <c r="C947" s="3" t="s">
        <v>3238</v>
      </c>
      <c r="D947" s="3" t="s">
        <v>3239</v>
      </c>
      <c r="E947" s="3" t="s">
        <v>14</v>
      </c>
      <c r="F947" s="3">
        <v>2002</v>
      </c>
      <c r="G947" s="4">
        <v>40909</v>
      </c>
      <c r="H947" s="3"/>
      <c r="I947" s="3"/>
      <c r="J947" s="3" t="s">
        <v>3240</v>
      </c>
      <c r="K947" s="3"/>
    </row>
    <row r="948" spans="1:11" x14ac:dyDescent="0.25">
      <c r="A948" s="3" t="s">
        <v>11</v>
      </c>
      <c r="B948" s="3" t="str">
        <f>"9780071502443"</f>
        <v>9780071502443</v>
      </c>
      <c r="C948" s="3" t="s">
        <v>3241</v>
      </c>
      <c r="D948" s="3" t="s">
        <v>2173</v>
      </c>
      <c r="E948" s="3" t="s">
        <v>14</v>
      </c>
      <c r="F948" s="3">
        <v>2008</v>
      </c>
      <c r="G948" s="4">
        <v>40909</v>
      </c>
      <c r="H948" s="3"/>
      <c r="I948" s="3"/>
      <c r="J948" s="3" t="s">
        <v>3242</v>
      </c>
      <c r="K948" s="3"/>
    </row>
    <row r="949" spans="1:11" x14ac:dyDescent="0.25">
      <c r="A949" s="3" t="s">
        <v>11</v>
      </c>
      <c r="B949" s="3" t="str">
        <f>"9781260143249"</f>
        <v>9781260143249</v>
      </c>
      <c r="C949" s="3" t="s">
        <v>3243</v>
      </c>
      <c r="D949" s="3" t="s">
        <v>836</v>
      </c>
      <c r="E949" s="3" t="s">
        <v>14</v>
      </c>
      <c r="F949" s="3">
        <v>2019</v>
      </c>
      <c r="G949" s="4">
        <v>43523</v>
      </c>
      <c r="H949" s="3" t="s">
        <v>41</v>
      </c>
      <c r="I949" s="3" t="s">
        <v>42</v>
      </c>
      <c r="J949" s="3" t="s">
        <v>3244</v>
      </c>
      <c r="K949" s="3"/>
    </row>
    <row r="950" spans="1:11" x14ac:dyDescent="0.25">
      <c r="A950" s="3" t="s">
        <v>11</v>
      </c>
      <c r="B950" s="3" t="str">
        <f>"9780071487498"</f>
        <v>9780071487498</v>
      </c>
      <c r="C950" s="3" t="s">
        <v>3245</v>
      </c>
      <c r="D950" s="3" t="s">
        <v>3246</v>
      </c>
      <c r="E950" s="3" t="s">
        <v>14</v>
      </c>
      <c r="F950" s="3">
        <v>2008</v>
      </c>
      <c r="G950" s="4">
        <v>40909</v>
      </c>
      <c r="H950" s="3"/>
      <c r="I950" s="3"/>
      <c r="J950" s="3" t="s">
        <v>3247</v>
      </c>
      <c r="K950" s="3"/>
    </row>
    <row r="951" spans="1:11" x14ac:dyDescent="0.25">
      <c r="A951" s="3" t="s">
        <v>11</v>
      </c>
      <c r="B951" s="3" t="str">
        <f>"9780071633512"</f>
        <v>9780071633512</v>
      </c>
      <c r="C951" s="3" t="s">
        <v>3248</v>
      </c>
      <c r="D951" s="3" t="s">
        <v>841</v>
      </c>
      <c r="E951" s="3" t="s">
        <v>14</v>
      </c>
      <c r="F951" s="3">
        <v>2009</v>
      </c>
      <c r="G951" s="4">
        <v>40909</v>
      </c>
      <c r="H951" s="3"/>
      <c r="I951" s="3"/>
      <c r="J951" s="3" t="s">
        <v>3249</v>
      </c>
      <c r="K951" s="3"/>
    </row>
    <row r="952" spans="1:11" x14ac:dyDescent="0.25">
      <c r="A952" s="3" t="s">
        <v>11</v>
      </c>
      <c r="B952" s="3" t="str">
        <f>"9780071714778"</f>
        <v>9780071714778</v>
      </c>
      <c r="C952" s="3" t="s">
        <v>3250</v>
      </c>
      <c r="D952" s="3" t="s">
        <v>3251</v>
      </c>
      <c r="E952" s="3" t="s">
        <v>14</v>
      </c>
      <c r="F952" s="3">
        <v>2011</v>
      </c>
      <c r="G952" s="4">
        <v>40909</v>
      </c>
      <c r="H952" s="3"/>
      <c r="I952" s="3"/>
      <c r="J952" s="3" t="s">
        <v>3252</v>
      </c>
      <c r="K952" s="3"/>
    </row>
    <row r="953" spans="1:11" x14ac:dyDescent="0.25">
      <c r="A953" s="3" t="s">
        <v>11</v>
      </c>
      <c r="B953" s="3" t="str">
        <f>"9780071395113"</f>
        <v>9780071395113</v>
      </c>
      <c r="C953" s="3" t="s">
        <v>3253</v>
      </c>
      <c r="D953" s="3" t="s">
        <v>1038</v>
      </c>
      <c r="E953" s="3" t="s">
        <v>14</v>
      </c>
      <c r="F953" s="3">
        <v>2002</v>
      </c>
      <c r="G953" s="4">
        <v>40909</v>
      </c>
      <c r="H953" s="3"/>
      <c r="I953" s="3"/>
      <c r="J953" s="3" t="s">
        <v>3254</v>
      </c>
      <c r="K953" s="3"/>
    </row>
    <row r="954" spans="1:11" x14ac:dyDescent="0.25">
      <c r="A954" s="3" t="s">
        <v>11</v>
      </c>
      <c r="B954" s="3" t="str">
        <f>"9780071457927"</f>
        <v>9780071457927</v>
      </c>
      <c r="C954" s="3" t="s">
        <v>3255</v>
      </c>
      <c r="D954" s="3" t="s">
        <v>3256</v>
      </c>
      <c r="E954" s="3" t="s">
        <v>14</v>
      </c>
      <c r="F954" s="3">
        <v>2006</v>
      </c>
      <c r="G954" s="4">
        <v>40909</v>
      </c>
      <c r="H954" s="3"/>
      <c r="I954" s="3"/>
      <c r="J954" s="3" t="s">
        <v>3257</v>
      </c>
      <c r="K954" s="3"/>
    </row>
    <row r="955" spans="1:11" x14ac:dyDescent="0.25">
      <c r="A955" s="3" t="s">
        <v>11</v>
      </c>
      <c r="B955" s="3" t="str">
        <f>"9781259587405"</f>
        <v>9781259587405</v>
      </c>
      <c r="C955" s="3" t="s">
        <v>3258</v>
      </c>
      <c r="D955" s="3" t="s">
        <v>40</v>
      </c>
      <c r="E955" s="3" t="s">
        <v>14</v>
      </c>
      <c r="F955" s="3">
        <v>2016</v>
      </c>
      <c r="G955" s="4">
        <v>42361</v>
      </c>
      <c r="H955" s="3"/>
      <c r="I955" s="3"/>
      <c r="J955" s="3" t="s">
        <v>3259</v>
      </c>
      <c r="K955" s="3"/>
    </row>
    <row r="956" spans="1:11" x14ac:dyDescent="0.25">
      <c r="A956" s="3" t="s">
        <v>11</v>
      </c>
      <c r="B956" s="3" t="str">
        <f>"9780071377829"</f>
        <v>9780071377829</v>
      </c>
      <c r="C956" s="3" t="s">
        <v>3260</v>
      </c>
      <c r="D956" s="3" t="s">
        <v>924</v>
      </c>
      <c r="E956" s="3" t="s">
        <v>14</v>
      </c>
      <c r="F956" s="3">
        <v>2002</v>
      </c>
      <c r="G956" s="4">
        <v>40909</v>
      </c>
      <c r="H956" s="3"/>
      <c r="I956" s="3"/>
      <c r="J956" s="3" t="s">
        <v>3261</v>
      </c>
      <c r="K956" s="3"/>
    </row>
    <row r="957" spans="1:11" x14ac:dyDescent="0.25">
      <c r="A957" s="3" t="s">
        <v>11</v>
      </c>
      <c r="B957" s="3" t="str">
        <f>"9780071370677"</f>
        <v>9780071370677</v>
      </c>
      <c r="C957" s="3" t="s">
        <v>3262</v>
      </c>
      <c r="D957" s="3" t="s">
        <v>1310</v>
      </c>
      <c r="E957" s="3" t="s">
        <v>14</v>
      </c>
      <c r="F957" s="3">
        <v>2001</v>
      </c>
      <c r="G957" s="4">
        <v>40909</v>
      </c>
      <c r="H957" s="3"/>
      <c r="I957" s="3"/>
      <c r="J957" s="3" t="s">
        <v>3263</v>
      </c>
      <c r="K957" s="3"/>
    </row>
    <row r="958" spans="1:11" x14ac:dyDescent="0.25">
      <c r="A958" s="3" t="s">
        <v>11</v>
      </c>
      <c r="B958" s="3" t="str">
        <f>"9780071474856"</f>
        <v>9780071474856</v>
      </c>
      <c r="C958" s="3" t="s">
        <v>3264</v>
      </c>
      <c r="D958" s="3" t="s">
        <v>3265</v>
      </c>
      <c r="E958" s="3" t="s">
        <v>14</v>
      </c>
      <c r="F958" s="3">
        <v>2007</v>
      </c>
      <c r="G958" s="4">
        <v>40909</v>
      </c>
      <c r="H958" s="3"/>
      <c r="I958" s="3"/>
      <c r="J958" s="3" t="s">
        <v>3266</v>
      </c>
      <c r="K958" s="3"/>
    </row>
    <row r="959" spans="1:11" x14ac:dyDescent="0.25">
      <c r="A959" s="3" t="s">
        <v>11</v>
      </c>
      <c r="B959" s="3" t="str">
        <f>"9780071765633"</f>
        <v>9780071765633</v>
      </c>
      <c r="C959" s="3" t="s">
        <v>3267</v>
      </c>
      <c r="D959" s="3" t="s">
        <v>3268</v>
      </c>
      <c r="E959" s="3" t="s">
        <v>14</v>
      </c>
      <c r="F959" s="3">
        <v>2013</v>
      </c>
      <c r="G959" s="4">
        <v>41670</v>
      </c>
      <c r="H959" s="3"/>
      <c r="I959" s="3"/>
      <c r="J959" s="3" t="s">
        <v>3269</v>
      </c>
      <c r="K959" s="3"/>
    </row>
    <row r="960" spans="1:11" x14ac:dyDescent="0.25">
      <c r="A960" s="3" t="s">
        <v>11</v>
      </c>
      <c r="B960" s="3" t="str">
        <f>"9780071832366"</f>
        <v>9780071832366</v>
      </c>
      <c r="C960" s="3" t="s">
        <v>3270</v>
      </c>
      <c r="D960" s="3" t="s">
        <v>3271</v>
      </c>
      <c r="E960" s="3" t="s">
        <v>14</v>
      </c>
      <c r="F960" s="3">
        <v>2016</v>
      </c>
      <c r="G960" s="4">
        <v>42516</v>
      </c>
      <c r="H960" s="3" t="s">
        <v>2422</v>
      </c>
      <c r="I960" s="3" t="s">
        <v>535</v>
      </c>
      <c r="J960" s="3" t="s">
        <v>3272</v>
      </c>
      <c r="K960" s="3"/>
    </row>
    <row r="961" spans="1:11" x14ac:dyDescent="0.25">
      <c r="A961" s="3" t="s">
        <v>11</v>
      </c>
      <c r="B961" s="3" t="str">
        <f>"9781259588976"</f>
        <v>9781259588976</v>
      </c>
      <c r="C961" s="3" t="s">
        <v>3273</v>
      </c>
      <c r="D961" s="3" t="s">
        <v>1490</v>
      </c>
      <c r="E961" s="3" t="s">
        <v>14</v>
      </c>
      <c r="F961" s="3">
        <v>2016</v>
      </c>
      <c r="G961" s="4">
        <v>42819</v>
      </c>
      <c r="H961" s="3" t="s">
        <v>238</v>
      </c>
      <c r="I961" s="3" t="s">
        <v>239</v>
      </c>
      <c r="J961" s="3" t="s">
        <v>3274</v>
      </c>
      <c r="K961" s="3"/>
    </row>
    <row r="962" spans="1:11" x14ac:dyDescent="0.25">
      <c r="A962" s="3" t="s">
        <v>11</v>
      </c>
      <c r="B962" s="3" t="str">
        <f>"9780071351454"</f>
        <v>9780071351454</v>
      </c>
      <c r="C962" s="3" t="s">
        <v>3275</v>
      </c>
      <c r="D962" s="3" t="s">
        <v>2140</v>
      </c>
      <c r="E962" s="3" t="s">
        <v>14</v>
      </c>
      <c r="F962" s="3">
        <v>2000</v>
      </c>
      <c r="G962" s="4">
        <v>41622</v>
      </c>
      <c r="H962" s="3"/>
      <c r="I962" s="3"/>
      <c r="J962" s="3" t="s">
        <v>3276</v>
      </c>
      <c r="K962" s="3"/>
    </row>
    <row r="963" spans="1:11" x14ac:dyDescent="0.25">
      <c r="A963" s="3" t="s">
        <v>11</v>
      </c>
      <c r="B963" s="3" t="str">
        <f>"9781264989669"</f>
        <v>9781264989669</v>
      </c>
      <c r="C963" s="3" t="s">
        <v>3277</v>
      </c>
      <c r="D963" s="3" t="s">
        <v>3278</v>
      </c>
      <c r="E963" s="3" t="s">
        <v>14</v>
      </c>
      <c r="F963" s="3">
        <v>2023</v>
      </c>
      <c r="G963" s="4">
        <v>45314</v>
      </c>
      <c r="H963" s="3" t="s">
        <v>481</v>
      </c>
      <c r="I963" s="3" t="s">
        <v>37</v>
      </c>
      <c r="J963" s="3" t="s">
        <v>3279</v>
      </c>
      <c r="K963" s="3"/>
    </row>
    <row r="964" spans="1:11" x14ac:dyDescent="0.25">
      <c r="A964" s="3" t="s">
        <v>11</v>
      </c>
      <c r="B964" s="3" t="str">
        <f>"9781265372545"</f>
        <v>9781265372545</v>
      </c>
      <c r="C964" s="3" t="s">
        <v>3280</v>
      </c>
      <c r="D964" s="3" t="s">
        <v>1394</v>
      </c>
      <c r="E964" s="3" t="s">
        <v>14</v>
      </c>
      <c r="F964" s="3">
        <v>2024</v>
      </c>
      <c r="G964" s="4">
        <v>45378</v>
      </c>
      <c r="H964" s="3" t="s">
        <v>1395</v>
      </c>
      <c r="I964" s="3" t="s">
        <v>27</v>
      </c>
      <c r="J964" s="3" t="s">
        <v>3281</v>
      </c>
      <c r="K964" s="3"/>
    </row>
    <row r="965" spans="1:11" x14ac:dyDescent="0.25">
      <c r="A965" s="3" t="s">
        <v>11</v>
      </c>
      <c r="B965" s="3" t="str">
        <f>"9781265058432"</f>
        <v>9781265058432</v>
      </c>
      <c r="C965" s="3" t="s">
        <v>3282</v>
      </c>
      <c r="D965" s="3" t="s">
        <v>894</v>
      </c>
      <c r="E965" s="3" t="s">
        <v>14</v>
      </c>
      <c r="F965" s="3">
        <v>2024</v>
      </c>
      <c r="G965" s="4">
        <v>45377</v>
      </c>
      <c r="H965" s="3" t="s">
        <v>895</v>
      </c>
      <c r="I965" s="3" t="s">
        <v>773</v>
      </c>
      <c r="J965" s="3" t="s">
        <v>3283</v>
      </c>
      <c r="K965" s="3"/>
    </row>
    <row r="966" spans="1:11" x14ac:dyDescent="0.25">
      <c r="A966" s="3" t="s">
        <v>11</v>
      </c>
      <c r="B966" s="3" t="str">
        <f>"9781265138516"</f>
        <v>9781265138516</v>
      </c>
      <c r="C966" s="3" t="s">
        <v>3284</v>
      </c>
      <c r="D966" s="3" t="s">
        <v>2382</v>
      </c>
      <c r="E966" s="3" t="s">
        <v>14</v>
      </c>
      <c r="F966" s="3">
        <v>2024</v>
      </c>
      <c r="G966" s="4">
        <v>45412</v>
      </c>
      <c r="H966" s="3" t="s">
        <v>2720</v>
      </c>
      <c r="I966" s="3" t="s">
        <v>1496</v>
      </c>
      <c r="J966" s="3" t="s">
        <v>3285</v>
      </c>
      <c r="K966" s="3"/>
    </row>
    <row r="967" spans="1:11" x14ac:dyDescent="0.25">
      <c r="A967" s="3" t="s">
        <v>11</v>
      </c>
      <c r="B967" s="3" t="str">
        <f>"9781265054632"</f>
        <v>9781265054632</v>
      </c>
      <c r="C967" s="3" t="s">
        <v>3286</v>
      </c>
      <c r="D967" s="3" t="s">
        <v>3287</v>
      </c>
      <c r="E967" s="3" t="s">
        <v>14</v>
      </c>
      <c r="F967" s="3">
        <v>2024</v>
      </c>
      <c r="G967" s="4">
        <v>45436</v>
      </c>
      <c r="H967" s="3" t="s">
        <v>895</v>
      </c>
      <c r="I967" s="3" t="s">
        <v>773</v>
      </c>
      <c r="J967" s="3" t="s">
        <v>3288</v>
      </c>
      <c r="K967" s="3"/>
    </row>
    <row r="968" spans="1:11" x14ac:dyDescent="0.25">
      <c r="A968" s="3" t="s">
        <v>11</v>
      </c>
      <c r="B968" s="3" t="str">
        <f>"9781260467598"</f>
        <v>9781260467598</v>
      </c>
      <c r="C968" s="3" t="s">
        <v>3289</v>
      </c>
      <c r="D968" s="3" t="s">
        <v>3290</v>
      </c>
      <c r="E968" s="3" t="s">
        <v>14</v>
      </c>
      <c r="F968" s="3">
        <v>2024</v>
      </c>
      <c r="G968" s="4">
        <v>45464</v>
      </c>
      <c r="H968" s="3" t="s">
        <v>1192</v>
      </c>
      <c r="I968" s="3" t="s">
        <v>37</v>
      </c>
      <c r="J968" s="3" t="s">
        <v>3291</v>
      </c>
      <c r="K968" s="3"/>
    </row>
    <row r="969" spans="1:11" x14ac:dyDescent="0.25">
      <c r="A969" s="3" t="s">
        <v>11</v>
      </c>
      <c r="B969" s="3" t="str">
        <f>"9781265425999"</f>
        <v>9781265425999</v>
      </c>
      <c r="C969" s="3" t="s">
        <v>3292</v>
      </c>
      <c r="D969" s="3" t="s">
        <v>3293</v>
      </c>
      <c r="E969" s="3" t="s">
        <v>14</v>
      </c>
      <c r="F969" s="3">
        <v>2024</v>
      </c>
      <c r="G969" s="4">
        <v>45464</v>
      </c>
      <c r="H969" s="3" t="s">
        <v>418</v>
      </c>
      <c r="I969" s="3" t="s">
        <v>419</v>
      </c>
      <c r="J969" s="3" t="s">
        <v>3294</v>
      </c>
      <c r="K969" s="3"/>
    </row>
    <row r="970" spans="1:11" x14ac:dyDescent="0.25">
      <c r="A970" s="3" t="s">
        <v>11</v>
      </c>
      <c r="B970" s="3" t="str">
        <f>"9780071634977"</f>
        <v>9780071634977</v>
      </c>
      <c r="C970" s="3" t="s">
        <v>3295</v>
      </c>
      <c r="D970" s="3" t="s">
        <v>3296</v>
      </c>
      <c r="E970" s="3" t="s">
        <v>14</v>
      </c>
      <c r="F970" s="3">
        <v>2011</v>
      </c>
      <c r="G970" s="4">
        <v>45464</v>
      </c>
      <c r="H970" s="3"/>
      <c r="I970" s="3"/>
      <c r="J970" s="3" t="s">
        <v>3297</v>
      </c>
      <c r="K970" s="3"/>
    </row>
    <row r="971" spans="1:11" x14ac:dyDescent="0.25">
      <c r="A971" s="3" t="s">
        <v>11</v>
      </c>
      <c r="B971" s="3" t="str">
        <f>"9780071749558"</f>
        <v>9780071749558</v>
      </c>
      <c r="C971" s="3" t="s">
        <v>3298</v>
      </c>
      <c r="D971" s="3" t="s">
        <v>3299</v>
      </c>
      <c r="E971" s="3" t="s">
        <v>14</v>
      </c>
      <c r="F971" s="3">
        <v>2011</v>
      </c>
      <c r="G971" s="4">
        <v>45468</v>
      </c>
      <c r="H971" s="3" t="s">
        <v>3300</v>
      </c>
      <c r="I971" s="3" t="s">
        <v>419</v>
      </c>
      <c r="J971" s="3" t="s">
        <v>3301</v>
      </c>
      <c r="K971" s="3"/>
    </row>
    <row r="972" spans="1:11" x14ac:dyDescent="0.25">
      <c r="A972" s="3" t="s">
        <v>11</v>
      </c>
      <c r="B972" s="3" t="str">
        <f>"9780071772259"</f>
        <v>9780071772259</v>
      </c>
      <c r="C972" s="3" t="s">
        <v>3302</v>
      </c>
      <c r="D972" s="3" t="s">
        <v>550</v>
      </c>
      <c r="E972" s="3" t="s">
        <v>14</v>
      </c>
      <c r="F972" s="3">
        <v>2012</v>
      </c>
      <c r="G972" s="4">
        <v>45491</v>
      </c>
      <c r="H972" s="3" t="s">
        <v>1048</v>
      </c>
      <c r="I972" s="3" t="s">
        <v>239</v>
      </c>
      <c r="J972" s="3" t="s">
        <v>3303</v>
      </c>
      <c r="K972" s="3"/>
    </row>
    <row r="973" spans="1:11" x14ac:dyDescent="0.25">
      <c r="A973" s="3" t="s">
        <v>11</v>
      </c>
      <c r="B973" s="3" t="str">
        <f>"9781260441703"</f>
        <v>9781260441703</v>
      </c>
      <c r="C973" s="3" t="s">
        <v>3304</v>
      </c>
      <c r="D973" s="3" t="s">
        <v>3305</v>
      </c>
      <c r="E973" s="3" t="s">
        <v>14</v>
      </c>
      <c r="F973" s="3">
        <v>2020</v>
      </c>
      <c r="G973" s="4">
        <v>45498</v>
      </c>
      <c r="H973" s="3" t="s">
        <v>3306</v>
      </c>
      <c r="I973" s="3" t="s">
        <v>1326</v>
      </c>
      <c r="J973" s="3" t="s">
        <v>3307</v>
      </c>
      <c r="K973" s="3"/>
    </row>
    <row r="974" spans="1:11" x14ac:dyDescent="0.25">
      <c r="A974" s="3" t="s">
        <v>11</v>
      </c>
      <c r="B974" s="3" t="str">
        <f>"9780071777155"</f>
        <v>9780071777155</v>
      </c>
      <c r="C974" s="3" t="s">
        <v>3308</v>
      </c>
      <c r="D974" s="3" t="s">
        <v>3309</v>
      </c>
      <c r="E974" s="3" t="s">
        <v>14</v>
      </c>
      <c r="F974" s="3">
        <v>2013</v>
      </c>
      <c r="G974" s="4">
        <v>45503</v>
      </c>
      <c r="H974" s="3" t="s">
        <v>3310</v>
      </c>
      <c r="I974" s="3" t="s">
        <v>249</v>
      </c>
      <c r="J974" s="3" t="s">
        <v>3311</v>
      </c>
      <c r="K974" s="3"/>
    </row>
    <row r="975" spans="1:11" x14ac:dyDescent="0.25">
      <c r="A975" s="3" t="s">
        <v>11</v>
      </c>
      <c r="B975" s="3" t="str">
        <f>"9780071770613"</f>
        <v>9780071770613</v>
      </c>
      <c r="C975" s="3" t="s">
        <v>3312</v>
      </c>
      <c r="D975" s="3" t="s">
        <v>3313</v>
      </c>
      <c r="E975" s="3" t="s">
        <v>14</v>
      </c>
      <c r="F975" s="3">
        <v>2012</v>
      </c>
      <c r="G975" s="4">
        <v>45526</v>
      </c>
      <c r="H975" s="3" t="s">
        <v>3314</v>
      </c>
      <c r="I975" s="3" t="s">
        <v>419</v>
      </c>
      <c r="J975" s="3" t="s">
        <v>3315</v>
      </c>
      <c r="K975" s="3"/>
    </row>
    <row r="976" spans="1:11" x14ac:dyDescent="0.25">
      <c r="A976" s="3" t="s">
        <v>11</v>
      </c>
      <c r="B976" s="3" t="str">
        <f>"9781265649159"</f>
        <v>9781265649159</v>
      </c>
      <c r="C976" s="3" t="s">
        <v>3316</v>
      </c>
      <c r="D976" s="3" t="s">
        <v>1848</v>
      </c>
      <c r="E976" s="3" t="s">
        <v>14</v>
      </c>
      <c r="F976" s="3">
        <v>2025</v>
      </c>
      <c r="G976" s="4">
        <v>45565</v>
      </c>
      <c r="H976" s="3" t="s">
        <v>329</v>
      </c>
      <c r="I976" s="3" t="s">
        <v>140</v>
      </c>
      <c r="J976" s="3" t="s">
        <v>3317</v>
      </c>
      <c r="K976" s="3"/>
    </row>
    <row r="977" spans="1:11" x14ac:dyDescent="0.25">
      <c r="A977" s="3" t="s">
        <v>11</v>
      </c>
      <c r="B977" s="3" t="str">
        <f>"9781265631055"</f>
        <v>9781265631055</v>
      </c>
      <c r="C977" s="3" t="s">
        <v>3318</v>
      </c>
      <c r="D977" s="3" t="s">
        <v>1216</v>
      </c>
      <c r="E977" s="3" t="s">
        <v>14</v>
      </c>
      <c r="F977" s="3">
        <v>2024</v>
      </c>
      <c r="G977" s="4">
        <v>45574</v>
      </c>
      <c r="H977" s="3" t="s">
        <v>67</v>
      </c>
      <c r="I977" s="3" t="s">
        <v>67</v>
      </c>
      <c r="J977" s="3" t="s">
        <v>3319</v>
      </c>
      <c r="K977" s="3"/>
    </row>
    <row r="978" spans="1:11" x14ac:dyDescent="0.25">
      <c r="A978" s="3" t="s">
        <v>11</v>
      </c>
      <c r="B978" s="3" t="str">
        <f>"9781264922444"</f>
        <v>9781264922444</v>
      </c>
      <c r="C978" s="3" t="s">
        <v>3320</v>
      </c>
      <c r="D978" s="3" t="s">
        <v>3321</v>
      </c>
      <c r="E978" s="3" t="s">
        <v>14</v>
      </c>
      <c r="F978" s="3">
        <v>2025</v>
      </c>
      <c r="G978" s="4">
        <v>45588</v>
      </c>
      <c r="H978" s="3" t="s">
        <v>1615</v>
      </c>
      <c r="I978" s="3" t="s">
        <v>773</v>
      </c>
      <c r="J978" s="3" t="s">
        <v>3322</v>
      </c>
      <c r="K978" s="3"/>
    </row>
    <row r="979" spans="1:11" x14ac:dyDescent="0.25">
      <c r="A979" s="3" t="s">
        <v>11</v>
      </c>
      <c r="B979" s="3" t="str">
        <f>"9781260132250"</f>
        <v>9781260132250</v>
      </c>
      <c r="C979" s="3" t="s">
        <v>3323</v>
      </c>
      <c r="D979" s="3" t="s">
        <v>3324</v>
      </c>
      <c r="E979" s="3" t="s">
        <v>14</v>
      </c>
      <c r="F979" s="3">
        <v>2025</v>
      </c>
      <c r="G979" s="4">
        <v>45588</v>
      </c>
      <c r="H979" s="3" t="s">
        <v>397</v>
      </c>
      <c r="I979" s="3" t="s">
        <v>27</v>
      </c>
      <c r="J979" s="3" t="s">
        <v>3325</v>
      </c>
      <c r="K979" s="3"/>
    </row>
    <row r="980" spans="1:11" x14ac:dyDescent="0.25">
      <c r="A980" s="3" t="s">
        <v>11</v>
      </c>
      <c r="B980" s="3" t="str">
        <f>"9781264269945"</f>
        <v>9781264269945</v>
      </c>
      <c r="C980" s="3" t="s">
        <v>3326</v>
      </c>
      <c r="D980" s="3" t="s">
        <v>3327</v>
      </c>
      <c r="E980" s="3" t="s">
        <v>14</v>
      </c>
      <c r="F980" s="3">
        <v>2022</v>
      </c>
      <c r="G980" s="4">
        <v>45590</v>
      </c>
      <c r="H980" s="3"/>
      <c r="I980" s="3"/>
      <c r="J980" s="3" t="s">
        <v>3328</v>
      </c>
      <c r="K980" s="3"/>
    </row>
    <row r="981" spans="1:11" x14ac:dyDescent="0.25">
      <c r="A981" s="3" t="s">
        <v>11</v>
      </c>
      <c r="B981" s="3" t="str">
        <f>"9781265997755"</f>
        <v>9781265997755</v>
      </c>
      <c r="C981" s="3" t="s">
        <v>3329</v>
      </c>
      <c r="D981" s="3" t="s">
        <v>738</v>
      </c>
      <c r="E981" s="3" t="s">
        <v>14</v>
      </c>
      <c r="F981" s="3">
        <v>2025</v>
      </c>
      <c r="G981" s="4">
        <v>45622</v>
      </c>
      <c r="H981" s="3" t="s">
        <v>117</v>
      </c>
      <c r="I981" s="3" t="s">
        <v>118</v>
      </c>
      <c r="J981" s="3" t="s">
        <v>3330</v>
      </c>
      <c r="K981" s="3"/>
    </row>
    <row r="982" spans="1:11" x14ac:dyDescent="0.25">
      <c r="A982" s="3" t="s">
        <v>11</v>
      </c>
      <c r="B982" s="3" t="str">
        <f>"9781260011814"</f>
        <v>9781260011814</v>
      </c>
      <c r="C982" s="3" t="s">
        <v>3331</v>
      </c>
      <c r="D982" s="3" t="s">
        <v>3332</v>
      </c>
      <c r="E982" s="3" t="s">
        <v>14</v>
      </c>
      <c r="F982" s="3">
        <v>2018</v>
      </c>
      <c r="G982" s="4">
        <v>45646</v>
      </c>
      <c r="H982" s="3"/>
      <c r="I982" s="3"/>
      <c r="J982" s="3" t="s">
        <v>3333</v>
      </c>
      <c r="K982" s="3"/>
    </row>
    <row r="983" spans="1:11" x14ac:dyDescent="0.25">
      <c r="A983" s="3" t="s">
        <v>11</v>
      </c>
      <c r="B983" s="3" t="str">
        <f>"9781265933920"</f>
        <v>9781265933920</v>
      </c>
      <c r="C983" s="3" t="s">
        <v>3334</v>
      </c>
      <c r="D983" s="3" t="s">
        <v>261</v>
      </c>
      <c r="E983" s="3" t="s">
        <v>14</v>
      </c>
      <c r="F983" s="3">
        <v>2025</v>
      </c>
      <c r="G983" s="4">
        <v>45649</v>
      </c>
      <c r="H983" s="3" t="s">
        <v>113</v>
      </c>
      <c r="I983" s="3" t="s">
        <v>27</v>
      </c>
      <c r="J983" s="3" t="s">
        <v>3335</v>
      </c>
      <c r="K983" s="3"/>
    </row>
    <row r="984" spans="1:11" x14ac:dyDescent="0.25">
      <c r="A984" s="3" t="s">
        <v>11</v>
      </c>
      <c r="B984" s="3" t="str">
        <f>"9780071701099"</f>
        <v>9780071701099</v>
      </c>
      <c r="C984" s="3" t="s">
        <v>3336</v>
      </c>
      <c r="D984" s="3" t="s">
        <v>3337</v>
      </c>
      <c r="E984" s="3" t="s">
        <v>14</v>
      </c>
      <c r="F984" s="3">
        <v>2025</v>
      </c>
      <c r="G984" s="4">
        <v>45646</v>
      </c>
      <c r="H984" s="3"/>
      <c r="I984" s="3"/>
      <c r="J984" s="3" t="s">
        <v>3338</v>
      </c>
      <c r="K984" s="3"/>
    </row>
    <row r="985" spans="1:11" x14ac:dyDescent="0.25">
      <c r="A985" s="3" t="s">
        <v>11</v>
      </c>
      <c r="B985" s="3" t="str">
        <f>"9780071742412"</f>
        <v>9780071742412</v>
      </c>
      <c r="C985" s="3" t="s">
        <v>3339</v>
      </c>
      <c r="D985" s="3" t="s">
        <v>3340</v>
      </c>
      <c r="E985" s="3" t="s">
        <v>14</v>
      </c>
      <c r="F985" s="3">
        <v>2018</v>
      </c>
      <c r="G985" s="4">
        <v>45677</v>
      </c>
      <c r="H985" s="3"/>
      <c r="I985" s="3"/>
      <c r="J985" s="3" t="s">
        <v>3341</v>
      </c>
      <c r="K985" s="3"/>
    </row>
    <row r="986" spans="1:11" x14ac:dyDescent="0.25">
      <c r="A986" s="3" t="s">
        <v>11</v>
      </c>
      <c r="B986" s="3" t="str">
        <f>"9781266205781"</f>
        <v>9781266205781</v>
      </c>
      <c r="C986" s="3" t="s">
        <v>3342</v>
      </c>
      <c r="D986" s="3" t="s">
        <v>1018</v>
      </c>
      <c r="E986" s="3" t="s">
        <v>14</v>
      </c>
      <c r="F986" s="3">
        <v>2025</v>
      </c>
      <c r="G986" s="4">
        <v>45713</v>
      </c>
      <c r="H986" s="3" t="s">
        <v>981</v>
      </c>
      <c r="I986" s="3" t="s">
        <v>982</v>
      </c>
      <c r="J986" s="3" t="s">
        <v>3343</v>
      </c>
      <c r="K986" s="3"/>
    </row>
    <row r="987" spans="1:11" x14ac:dyDescent="0.25">
      <c r="A987" s="3" t="s">
        <v>11</v>
      </c>
      <c r="B987" s="3" t="str">
        <f>"9780071614016"</f>
        <v>9780071614016</v>
      </c>
      <c r="C987" s="3" t="s">
        <v>3344</v>
      </c>
      <c r="D987" s="3" t="s">
        <v>3345</v>
      </c>
      <c r="E987" s="3" t="s">
        <v>14</v>
      </c>
      <c r="F987" s="3">
        <v>2009</v>
      </c>
      <c r="G987" s="4">
        <v>45716</v>
      </c>
      <c r="H987" s="3"/>
      <c r="I987" s="3"/>
      <c r="J987" s="3" t="s">
        <v>3346</v>
      </c>
      <c r="K987" s="3"/>
    </row>
    <row r="988" spans="1:11" x14ac:dyDescent="0.25">
      <c r="A988" s="3" t="s">
        <v>11</v>
      </c>
      <c r="B988" s="3" t="str">
        <f>"9781265989316"</f>
        <v>9781265989316</v>
      </c>
      <c r="C988" s="3" t="s">
        <v>3347</v>
      </c>
      <c r="D988" s="3" t="s">
        <v>3348</v>
      </c>
      <c r="E988" s="3" t="s">
        <v>14</v>
      </c>
      <c r="F988" s="3">
        <v>2025</v>
      </c>
      <c r="G988" s="4">
        <v>45687</v>
      </c>
      <c r="H988" s="3" t="s">
        <v>3349</v>
      </c>
      <c r="I988" s="3" t="s">
        <v>3350</v>
      </c>
      <c r="J988" s="3" t="s">
        <v>3351</v>
      </c>
      <c r="K988" s="3"/>
    </row>
    <row r="989" spans="1:11" x14ac:dyDescent="0.25">
      <c r="A989" s="3" t="s">
        <v>11</v>
      </c>
      <c r="B989" s="3" t="str">
        <f>"9781264961702"</f>
        <v>9781264961702</v>
      </c>
      <c r="C989" s="3" t="s">
        <v>3352</v>
      </c>
      <c r="D989" s="3" t="s">
        <v>2694</v>
      </c>
      <c r="E989" s="3" t="s">
        <v>14</v>
      </c>
      <c r="F989" s="3">
        <v>2024</v>
      </c>
      <c r="G989" s="4">
        <v>45236</v>
      </c>
      <c r="H989" s="3" t="s">
        <v>178</v>
      </c>
      <c r="I989" s="3" t="s">
        <v>140</v>
      </c>
      <c r="J989" s="3" t="s">
        <v>3353</v>
      </c>
      <c r="K989" s="3"/>
    </row>
    <row r="990" spans="1:11" x14ac:dyDescent="0.25">
      <c r="A990" s="3" t="s">
        <v>11</v>
      </c>
      <c r="B990" s="3" t="str">
        <f>"9781265143992"</f>
        <v>9781265143992</v>
      </c>
      <c r="C990" s="3" t="s">
        <v>3354</v>
      </c>
      <c r="D990" s="3" t="s">
        <v>735</v>
      </c>
      <c r="E990" s="3" t="s">
        <v>14</v>
      </c>
      <c r="F990" s="3">
        <v>2024</v>
      </c>
      <c r="G990" s="4">
        <v>45190</v>
      </c>
      <c r="H990" s="3" t="s">
        <v>401</v>
      </c>
      <c r="I990" s="3" t="s">
        <v>47</v>
      </c>
      <c r="J990" s="3" t="s">
        <v>3355</v>
      </c>
      <c r="K990" s="3"/>
    </row>
    <row r="991" spans="1:11" x14ac:dyDescent="0.25">
      <c r="A991" s="3" t="s">
        <v>11</v>
      </c>
      <c r="B991" s="3" t="str">
        <f>"9780072392661"</f>
        <v>9780072392661</v>
      </c>
      <c r="C991" s="3" t="s">
        <v>3356</v>
      </c>
      <c r="D991" s="3" t="s">
        <v>3357</v>
      </c>
      <c r="E991" s="3" t="s">
        <v>14</v>
      </c>
      <c r="F991" s="3">
        <v>2003</v>
      </c>
      <c r="G991" s="4">
        <v>45749</v>
      </c>
      <c r="H991" s="3" t="s">
        <v>3358</v>
      </c>
      <c r="I991" s="3" t="s">
        <v>3359</v>
      </c>
      <c r="J991" s="3" t="s">
        <v>3360</v>
      </c>
      <c r="K991" s="3"/>
    </row>
    <row r="992" spans="1:11" x14ac:dyDescent="0.25">
      <c r="A992" s="3" t="s">
        <v>11</v>
      </c>
      <c r="B992" s="3" t="str">
        <f>"9780071821957"</f>
        <v>9780071821957</v>
      </c>
      <c r="C992" s="3" t="s">
        <v>3361</v>
      </c>
      <c r="D992" s="3" t="s">
        <v>3362</v>
      </c>
      <c r="E992" s="3" t="s">
        <v>14</v>
      </c>
      <c r="F992" s="3">
        <v>2015</v>
      </c>
      <c r="G992" s="4">
        <v>42244</v>
      </c>
      <c r="H992" s="3"/>
      <c r="I992" s="3"/>
      <c r="J992" s="3" t="s">
        <v>3363</v>
      </c>
      <c r="K992" s="3"/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accessEngineering_title_export-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Chen, Ethan</cp:lastModifiedBy>
  <dcterms:created xsi:type="dcterms:W3CDTF">2025-04-21T11:31:29Z</dcterms:created>
  <dcterms:modified xsi:type="dcterms:W3CDTF">2025-04-21T11:31:29Z</dcterms:modified>
</cp:coreProperties>
</file>